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ttps://conning-my.sharepoint.com/personal/marypat_campbell_conning_com/Documents/Documents/STUMP writing/sumo/"/>
    </mc:Choice>
  </mc:AlternateContent>
  <xr:revisionPtr revIDLastSave="258" documentId="8_{85935740-A4E4-4F1A-9B72-AC162E41612F}" xr6:coauthVersionLast="47" xr6:coauthVersionMax="47" xr10:uidLastSave="{D31D039C-7F23-4307-A088-0E94FB56C772}"/>
  <bookViews>
    <workbookView xWindow="-110" yWindow="-110" windowWidth="25820" windowHeight="14020" firstSheet="2" activeTab="2" xr2:uid="{F1E5599D-F05E-40F4-BE24-B0CCA4146CB8}"/>
  </bookViews>
  <sheets>
    <sheet name="Makuuchi Scatterplot Jan 2022" sheetId="4" state="hidden" r:id="rId1"/>
    <sheet name="BMI Histogram" sheetId="5" state="hidden" r:id="rId2"/>
    <sheet name="Makuuchi Sept 2022" sheetId="13" r:id="rId3"/>
    <sheet name="September 2022 Data" sheetId="11" r:id="rId4"/>
    <sheet name="rank lookup" sheetId="12" r:id="rId5"/>
    <sheet name="Jan 2022 Data" sheetId="1" state="hidden" r:id="rId6"/>
    <sheet name="Jan 2022 Graph Prep" sheetId="6" state="hidden" r:id="rId7"/>
    <sheet name="Original Graph Dec 24 2021" sheetId="2" state="hidden" r:id="rId8"/>
    <sheet name="Documentation Information" sheetId="3" r:id="rId9"/>
  </sheets>
  <externalReferences>
    <externalReference r:id="rId10"/>
  </externalReferences>
  <definedNames>
    <definedName name="_xlnm._FilterDatabase" localSheetId="3" hidden="1">'September 2022 Data'!$A$3:$L$38</definedName>
    <definedName name="_xlchart.v1.0" hidden="1">'Jan 2022 Data'!$F$3:$F$44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olver_eng" localSheetId="5" hidden="1">1</definedName>
    <definedName name="solver_eng" localSheetId="6" hidden="1">1</definedName>
    <definedName name="solver_eng" localSheetId="3" hidden="1">1</definedName>
    <definedName name="solver_neg" localSheetId="5" hidden="1">1</definedName>
    <definedName name="solver_neg" localSheetId="6" hidden="1">1</definedName>
    <definedName name="solver_neg" localSheetId="3" hidden="1">1</definedName>
    <definedName name="solver_num" localSheetId="5" hidden="1">0</definedName>
    <definedName name="solver_num" localSheetId="6" hidden="1">0</definedName>
    <definedName name="solver_num" localSheetId="3" hidden="1">0</definedName>
    <definedName name="solver_opt" localSheetId="5" hidden="1">'Jan 2022 Data'!$D$2</definedName>
    <definedName name="solver_opt" localSheetId="6" hidden="1">'Jan 2022 Graph Prep'!$D$2</definedName>
    <definedName name="solver_opt" localSheetId="3" hidden="1">'September 2022 Data'!$E$3</definedName>
    <definedName name="solver_typ" localSheetId="5" hidden="1">1</definedName>
    <definedName name="solver_typ" localSheetId="6" hidden="1">1</definedName>
    <definedName name="solver_typ" localSheetId="3" hidden="1">1</definedName>
    <definedName name="solver_val" localSheetId="5" hidden="1">0</definedName>
    <definedName name="solver_val" localSheetId="6" hidden="1">0</definedName>
    <definedName name="solver_val" localSheetId="3" hidden="1">0</definedName>
    <definedName name="solver_ver" localSheetId="5" hidden="1">3</definedName>
    <definedName name="solver_ver" localSheetId="6" hidden="1">3</definedName>
    <definedName name="solver_ver" localSheetId="3" hidden="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 i="3" l="1" a="1"/>
  <c r="B1" i="3" s="1"/>
  <c r="L25" i="11"/>
  <c r="L24" i="11"/>
  <c r="L27" i="11"/>
  <c r="L26" i="11"/>
  <c r="L29" i="11"/>
  <c r="L28" i="11"/>
  <c r="L31" i="11"/>
  <c r="L30" i="11"/>
  <c r="L33" i="11"/>
  <c r="L32" i="11"/>
  <c r="L34" i="11"/>
  <c r="L35" i="11"/>
  <c r="L37" i="11"/>
  <c r="L36" i="11"/>
  <c r="L39" i="11"/>
  <c r="L38" i="11"/>
  <c r="L41" i="11"/>
  <c r="L40" i="11"/>
  <c r="L43" i="11"/>
  <c r="L42" i="11"/>
  <c r="L45" i="11"/>
  <c r="L44" i="11"/>
  <c r="J20" i="11"/>
  <c r="K20" i="11" s="1"/>
  <c r="I32" i="11"/>
  <c r="I40" i="11"/>
  <c r="J40" i="11" s="1"/>
  <c r="G24" i="11"/>
  <c r="H24" i="11"/>
  <c r="I24" i="11" s="1"/>
  <c r="G27" i="11"/>
  <c r="H27" i="11"/>
  <c r="G26" i="11"/>
  <c r="H26" i="11"/>
  <c r="G29" i="11"/>
  <c r="H29" i="11"/>
  <c r="G28" i="11"/>
  <c r="H28" i="11"/>
  <c r="G31" i="11"/>
  <c r="H31" i="11"/>
  <c r="G30" i="11"/>
  <c r="H30" i="11"/>
  <c r="G33" i="11"/>
  <c r="H33" i="11"/>
  <c r="I33" i="11" s="1"/>
  <c r="J33" i="11" s="1"/>
  <c r="G32" i="11"/>
  <c r="H32" i="11"/>
  <c r="G34" i="11"/>
  <c r="H34" i="11"/>
  <c r="G35" i="11"/>
  <c r="H35" i="11"/>
  <c r="G37" i="11"/>
  <c r="H37" i="11"/>
  <c r="G36" i="11"/>
  <c r="H36" i="11"/>
  <c r="G39" i="11"/>
  <c r="H39" i="11"/>
  <c r="G38" i="11"/>
  <c r="H38" i="11"/>
  <c r="G41" i="11"/>
  <c r="H41" i="11"/>
  <c r="I41" i="11" s="1"/>
  <c r="G40" i="11"/>
  <c r="H40" i="11"/>
  <c r="G43" i="11"/>
  <c r="H43" i="11"/>
  <c r="G42" i="11"/>
  <c r="H42" i="11"/>
  <c r="G45" i="11"/>
  <c r="H45" i="11"/>
  <c r="G44" i="11"/>
  <c r="H44" i="11"/>
  <c r="G20" i="11"/>
  <c r="L20" i="11"/>
  <c r="H20" i="11"/>
  <c r="I20" i="11" s="1"/>
  <c r="G14" i="11"/>
  <c r="L14" i="11"/>
  <c r="H14" i="11"/>
  <c r="I14" i="11" s="1"/>
  <c r="D13" i="11"/>
  <c r="D11" i="11"/>
  <c r="D21" i="11"/>
  <c r="D28" i="11"/>
  <c r="D37" i="11"/>
  <c r="D45" i="11"/>
  <c r="D6" i="11"/>
  <c r="D7" i="11"/>
  <c r="D5" i="11"/>
  <c r="D8" i="11"/>
  <c r="D10" i="11"/>
  <c r="D9" i="11"/>
  <c r="D4" i="11"/>
  <c r="D12" i="11"/>
  <c r="B2" i="12" a="1"/>
  <c r="D20" i="11" s="1"/>
  <c r="L15" i="11"/>
  <c r="H15" i="11"/>
  <c r="I15" i="11" s="1"/>
  <c r="G15" i="11"/>
  <c r="L5" i="11"/>
  <c r="H5" i="11"/>
  <c r="I5" i="11" s="1"/>
  <c r="J5" i="11" s="1"/>
  <c r="G5" i="11"/>
  <c r="L18" i="11"/>
  <c r="H18" i="11"/>
  <c r="G18" i="11"/>
  <c r="L16" i="11"/>
  <c r="H16" i="11"/>
  <c r="G16" i="11"/>
  <c r="L6" i="11"/>
  <c r="H6" i="11"/>
  <c r="I6" i="11" s="1"/>
  <c r="G6" i="11"/>
  <c r="L9" i="11"/>
  <c r="H9" i="11"/>
  <c r="I9" i="11" s="1"/>
  <c r="G9" i="11"/>
  <c r="L8" i="11"/>
  <c r="H8" i="11"/>
  <c r="G8" i="11"/>
  <c r="L22" i="11"/>
  <c r="H22" i="11"/>
  <c r="I22" i="11" s="1"/>
  <c r="G22" i="11"/>
  <c r="L7" i="11"/>
  <c r="H7" i="11"/>
  <c r="G7" i="11"/>
  <c r="L23" i="11"/>
  <c r="H23" i="11"/>
  <c r="I23" i="11" s="1"/>
  <c r="G23" i="11"/>
  <c r="L11" i="11"/>
  <c r="H11" i="11"/>
  <c r="G11" i="11"/>
  <c r="H25" i="11"/>
  <c r="I25" i="11" s="1"/>
  <c r="J25" i="11" s="1"/>
  <c r="G25" i="11"/>
  <c r="L21" i="11"/>
  <c r="H21" i="11"/>
  <c r="G21" i="11"/>
  <c r="L10" i="11"/>
  <c r="H10" i="11"/>
  <c r="G10" i="11"/>
  <c r="L17" i="11"/>
  <c r="H17" i="11"/>
  <c r="G17" i="11"/>
  <c r="L12" i="11"/>
  <c r="H12" i="11"/>
  <c r="G12" i="11"/>
  <c r="L19" i="11"/>
  <c r="H19" i="11"/>
  <c r="I19" i="11" s="1"/>
  <c r="G19" i="11"/>
  <c r="L13" i="11"/>
  <c r="H13" i="11"/>
  <c r="G13" i="11"/>
  <c r="L4" i="11"/>
  <c r="H4" i="11"/>
  <c r="G4" i="11"/>
  <c r="X2" i="1"/>
  <c r="Y2" i="1" s="1"/>
  <c r="Z2" i="1" s="1"/>
  <c r="AA2" i="1" s="1"/>
  <c r="AB2" i="1" s="1"/>
  <c r="Q2" i="1"/>
  <c r="R2" i="1" s="1"/>
  <c r="S2" i="1" s="1"/>
  <c r="T2" i="1" s="1"/>
  <c r="U2" i="1" s="1"/>
  <c r="L4" i="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J19" i="11" l="1"/>
  <c r="J14" i="11"/>
  <c r="J15" i="11"/>
  <c r="K22" i="11"/>
  <c r="J32" i="11"/>
  <c r="K32" i="11" s="1"/>
  <c r="J41" i="11"/>
  <c r="K41" i="11" s="1"/>
  <c r="I38" i="11"/>
  <c r="I30" i="11"/>
  <c r="J30" i="11" s="1"/>
  <c r="J22" i="11"/>
  <c r="J24" i="11"/>
  <c r="K24" i="11" s="1"/>
  <c r="I39" i="11"/>
  <c r="I31" i="11"/>
  <c r="J23" i="11"/>
  <c r="K23" i="11" s="1"/>
  <c r="K40" i="11"/>
  <c r="I44" i="11"/>
  <c r="I36" i="11"/>
  <c r="J36" i="11" s="1"/>
  <c r="I28" i="11"/>
  <c r="J28" i="11" s="1"/>
  <c r="K33" i="11"/>
  <c r="K25" i="11"/>
  <c r="I45" i="11"/>
  <c r="I37" i="11"/>
  <c r="I29" i="11"/>
  <c r="I42" i="11"/>
  <c r="I35" i="11"/>
  <c r="J35" i="11" s="1"/>
  <c r="I26" i="11"/>
  <c r="J26" i="11" s="1"/>
  <c r="I43" i="11"/>
  <c r="J43" i="11" s="1"/>
  <c r="I34" i="11"/>
  <c r="J34" i="11" s="1"/>
  <c r="I27" i="11"/>
  <c r="K14" i="11"/>
  <c r="D43" i="11"/>
  <c r="D35" i="11"/>
  <c r="D26" i="11"/>
  <c r="D18" i="11"/>
  <c r="D42" i="11"/>
  <c r="D34" i="11"/>
  <c r="D27" i="11"/>
  <c r="D19" i="11"/>
  <c r="D41" i="11"/>
  <c r="D32" i="11"/>
  <c r="D25" i="11"/>
  <c r="D16" i="11"/>
  <c r="D40" i="11"/>
  <c r="D33" i="11"/>
  <c r="D24" i="11"/>
  <c r="D17" i="11"/>
  <c r="B2" i="12"/>
  <c r="D39" i="11"/>
  <c r="D31" i="11"/>
  <c r="D23" i="11"/>
  <c r="D38" i="11"/>
  <c r="D30" i="11"/>
  <c r="D22" i="11"/>
  <c r="D44" i="11"/>
  <c r="D36" i="11"/>
  <c r="D29" i="11"/>
  <c r="K15" i="11"/>
  <c r="K19" i="11"/>
  <c r="J6" i="11"/>
  <c r="K6" i="11" s="1"/>
  <c r="I13" i="11"/>
  <c r="J13" i="11" s="1"/>
  <c r="J9" i="11"/>
  <c r="K9" i="11" s="1"/>
  <c r="I18" i="11"/>
  <c r="K5" i="11"/>
  <c r="I21" i="11"/>
  <c r="I8" i="11"/>
  <c r="J8" i="11" s="1"/>
  <c r="I10" i="11"/>
  <c r="I4" i="11"/>
  <c r="I17" i="11"/>
  <c r="J17" i="11" s="1"/>
  <c r="I11" i="11"/>
  <c r="J11" i="11" s="1"/>
  <c r="I12" i="11"/>
  <c r="J12" i="11" s="1"/>
  <c r="I7" i="11"/>
  <c r="I16" i="11"/>
  <c r="J16" i="11" s="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3" i="1"/>
  <c r="G4" i="1"/>
  <c r="G5" i="1"/>
  <c r="G6" i="1"/>
  <c r="G7" i="1"/>
  <c r="G8" i="1"/>
  <c r="H8" i="1" s="1"/>
  <c r="G9" i="1"/>
  <c r="H9" i="1" s="1"/>
  <c r="G10" i="1"/>
  <c r="G11" i="1"/>
  <c r="G12" i="1"/>
  <c r="G13" i="1"/>
  <c r="G14" i="1"/>
  <c r="G15" i="1"/>
  <c r="H15" i="1" s="1"/>
  <c r="G16" i="1"/>
  <c r="H16" i="1" s="1"/>
  <c r="I16" i="1" s="1"/>
  <c r="G17" i="1"/>
  <c r="H17" i="1" s="1"/>
  <c r="G18" i="1"/>
  <c r="G19" i="1"/>
  <c r="G20" i="1"/>
  <c r="G21" i="1"/>
  <c r="G22" i="1"/>
  <c r="G23" i="1"/>
  <c r="G24" i="1"/>
  <c r="H24" i="1" s="1"/>
  <c r="I24" i="1" s="1"/>
  <c r="G25" i="1"/>
  <c r="H25" i="1" s="1"/>
  <c r="G26" i="1"/>
  <c r="G27" i="1"/>
  <c r="G28" i="1"/>
  <c r="G29" i="1"/>
  <c r="G30" i="1"/>
  <c r="G31" i="1"/>
  <c r="H31" i="1" s="1"/>
  <c r="G32" i="1"/>
  <c r="H32" i="1" s="1"/>
  <c r="G33" i="1"/>
  <c r="H33" i="1" s="1"/>
  <c r="G34" i="1"/>
  <c r="G35" i="1"/>
  <c r="G36" i="1"/>
  <c r="G37" i="1"/>
  <c r="G38" i="1"/>
  <c r="G39" i="1"/>
  <c r="G40" i="1"/>
  <c r="H40" i="1" s="1"/>
  <c r="G41" i="1"/>
  <c r="H41" i="1" s="1"/>
  <c r="G42" i="1"/>
  <c r="G43" i="1"/>
  <c r="G44" i="1"/>
  <c r="G3" i="1"/>
  <c r="M3" i="1" a="1"/>
  <c r="J18" i="11" l="1"/>
  <c r="K18" i="11" s="1"/>
  <c r="J21" i="11"/>
  <c r="K21" i="11" s="1"/>
  <c r="J42" i="11"/>
  <c r="K42" i="11" s="1"/>
  <c r="K45" i="11"/>
  <c r="J29" i="11"/>
  <c r="K29" i="11" s="1"/>
  <c r="K34" i="11"/>
  <c r="J37" i="11"/>
  <c r="K37" i="11" s="1"/>
  <c r="K43" i="11"/>
  <c r="J45" i="11"/>
  <c r="J44" i="11"/>
  <c r="K44" i="11" s="1"/>
  <c r="K26" i="11"/>
  <c r="K28" i="11"/>
  <c r="J27" i="11"/>
  <c r="K27" i="11" s="1"/>
  <c r="K35" i="11"/>
  <c r="K36" i="11"/>
  <c r="K30" i="11"/>
  <c r="J38" i="11"/>
  <c r="K38" i="11" s="1"/>
  <c r="J31" i="11"/>
  <c r="K31" i="11" s="1"/>
  <c r="J39" i="11"/>
  <c r="K39" i="11" s="1"/>
  <c r="D15" i="11"/>
  <c r="D14" i="11"/>
  <c r="K16" i="11"/>
  <c r="K17" i="11"/>
  <c r="K8" i="11"/>
  <c r="J4" i="11"/>
  <c r="K4" i="11" s="1"/>
  <c r="K11" i="11"/>
  <c r="K13" i="11"/>
  <c r="K12" i="11"/>
  <c r="J10" i="11"/>
  <c r="K10" i="11" s="1"/>
  <c r="J7" i="11"/>
  <c r="K7" i="11" s="1"/>
  <c r="M13" i="1"/>
  <c r="M38" i="1"/>
  <c r="M24" i="1"/>
  <c r="M3" i="1"/>
  <c r="M28" i="1"/>
  <c r="M44" i="1"/>
  <c r="M15" i="1"/>
  <c r="M9" i="1"/>
  <c r="M42" i="1"/>
  <c r="M21" i="1"/>
  <c r="M7" i="1"/>
  <c r="M32" i="1"/>
  <c r="M11" i="1"/>
  <c r="M36" i="1"/>
  <c r="M29" i="1"/>
  <c r="M40" i="1"/>
  <c r="M19" i="1"/>
  <c r="M16" i="1"/>
  <c r="M37" i="1"/>
  <c r="M23" i="1"/>
  <c r="M10" i="1"/>
  <c r="M27" i="1"/>
  <c r="M17" i="1"/>
  <c r="M39" i="1"/>
  <c r="M43" i="1"/>
  <c r="M33" i="1"/>
  <c r="M8" i="1"/>
  <c r="M34" i="1"/>
  <c r="M41" i="1"/>
  <c r="M5" i="1"/>
  <c r="M12" i="1"/>
  <c r="M6" i="1"/>
  <c r="M31" i="1"/>
  <c r="M18" i="1"/>
  <c r="M35" i="1"/>
  <c r="M25" i="1"/>
  <c r="M14" i="1"/>
  <c r="M26" i="1"/>
  <c r="M22" i="1"/>
  <c r="M4" i="1"/>
  <c r="M30" i="1"/>
  <c r="M20" i="1"/>
  <c r="H23" i="1"/>
  <c r="I23" i="1" s="1"/>
  <c r="J23" i="1" s="1"/>
  <c r="I31" i="1"/>
  <c r="J31" i="1" s="1"/>
  <c r="H39" i="1"/>
  <c r="I39" i="1" s="1"/>
  <c r="J39" i="1" s="1"/>
  <c r="H7" i="1"/>
  <c r="I7" i="1" s="1"/>
  <c r="J7" i="1" s="1"/>
  <c r="I15" i="1"/>
  <c r="J15" i="1" s="1"/>
  <c r="I33" i="1"/>
  <c r="J33" i="1" s="1"/>
  <c r="I9" i="1"/>
  <c r="J9" i="1" s="1"/>
  <c r="I41" i="1"/>
  <c r="J41" i="1" s="1"/>
  <c r="I25" i="1"/>
  <c r="J25" i="1" s="1"/>
  <c r="I17" i="1"/>
  <c r="J17" i="1" s="1"/>
  <c r="H38" i="1"/>
  <c r="H30" i="1"/>
  <c r="H22" i="1"/>
  <c r="H14" i="1"/>
  <c r="I14" i="1" s="1"/>
  <c r="H6" i="1"/>
  <c r="I6" i="1" s="1"/>
  <c r="H3" i="1"/>
  <c r="I3" i="1" s="1"/>
  <c r="J3" i="1" s="1"/>
  <c r="H37" i="1"/>
  <c r="H29" i="1"/>
  <c r="I29" i="1" s="1"/>
  <c r="H21" i="1"/>
  <c r="H13" i="1"/>
  <c r="H5" i="1"/>
  <c r="I5" i="1" s="1"/>
  <c r="J24" i="1"/>
  <c r="H44" i="1"/>
  <c r="H36" i="1"/>
  <c r="I36" i="1" s="1"/>
  <c r="H28" i="1"/>
  <c r="H20" i="1"/>
  <c r="I20" i="1" s="1"/>
  <c r="H12" i="1"/>
  <c r="I12" i="1" s="1"/>
  <c r="H4" i="1"/>
  <c r="J16" i="1"/>
  <c r="I40" i="1"/>
  <c r="J40" i="1" s="1"/>
  <c r="I32" i="1"/>
  <c r="J32" i="1" s="1"/>
  <c r="I8" i="1"/>
  <c r="J8" i="1" s="1"/>
  <c r="H43" i="1"/>
  <c r="I43" i="1" s="1"/>
  <c r="J43" i="1" s="1"/>
  <c r="H35" i="1"/>
  <c r="I35" i="1" s="1"/>
  <c r="J35" i="1" s="1"/>
  <c r="H27" i="1"/>
  <c r="I27" i="1" s="1"/>
  <c r="J27" i="1" s="1"/>
  <c r="H19" i="1"/>
  <c r="I19" i="1" s="1"/>
  <c r="J19" i="1" s="1"/>
  <c r="H11" i="1"/>
  <c r="I11" i="1" s="1"/>
  <c r="J11" i="1" s="1"/>
  <c r="H42" i="1"/>
  <c r="I42" i="1" s="1"/>
  <c r="J42" i="1" s="1"/>
  <c r="H34" i="1"/>
  <c r="I34" i="1" s="1"/>
  <c r="J34" i="1" s="1"/>
  <c r="H26" i="1"/>
  <c r="I26" i="1" s="1"/>
  <c r="J26" i="1" s="1"/>
  <c r="H18" i="1"/>
  <c r="I18" i="1" s="1"/>
  <c r="J18" i="1" s="1"/>
  <c r="H10" i="1"/>
  <c r="I10" i="1" s="1"/>
  <c r="J10" i="1" s="1"/>
  <c r="P14" i="1"/>
  <c r="P15" i="1"/>
  <c r="Q3" i="1" l="1"/>
  <c r="T3" i="1"/>
  <c r="P4" i="1"/>
  <c r="T4" i="1"/>
  <c r="U3" i="1"/>
  <c r="P3" i="1"/>
  <c r="R5" i="1"/>
  <c r="U5" i="1"/>
  <c r="R3" i="1"/>
  <c r="Q4" i="1"/>
  <c r="Q5" i="1"/>
  <c r="U4" i="1"/>
  <c r="T5" i="1"/>
  <c r="S4" i="1"/>
  <c r="S5" i="1"/>
  <c r="R4" i="1"/>
  <c r="S3" i="1"/>
  <c r="P5" i="1"/>
  <c r="I30" i="1"/>
  <c r="J30" i="1" s="1"/>
  <c r="J5" i="1"/>
  <c r="I22" i="1"/>
  <c r="J22" i="1" s="1"/>
  <c r="J12" i="1"/>
  <c r="I38" i="1"/>
  <c r="J38" i="1" s="1"/>
  <c r="J6" i="1"/>
  <c r="J14" i="1"/>
  <c r="J29" i="1"/>
  <c r="I13" i="1"/>
  <c r="J13" i="1" s="1"/>
  <c r="I4" i="1"/>
  <c r="J4" i="1" s="1"/>
  <c r="I21" i="1"/>
  <c r="J21" i="1" s="1"/>
  <c r="J20" i="1"/>
  <c r="J36" i="1"/>
  <c r="I28" i="1"/>
  <c r="J28" i="1" s="1"/>
  <c r="I37" i="1"/>
  <c r="J37" i="1" s="1"/>
  <c r="I44" i="1"/>
  <c r="J44" i="1" s="1"/>
  <c r="W19" i="1" l="1" a="1"/>
  <c r="W19" i="1" s="1"/>
  <c r="W28" i="1" a="1"/>
  <c r="W28" i="1" s="1"/>
  <c r="W16" i="1" a="1"/>
  <c r="W16" i="1" s="1"/>
  <c r="W25" i="1" a="1"/>
  <c r="W25" i="1" s="1"/>
  <c r="W17" i="1" a="1"/>
  <c r="W17" i="1" s="1"/>
  <c r="W42" i="1" a="1"/>
  <c r="W42" i="1" s="1"/>
  <c r="W36" i="1" a="1"/>
  <c r="W36" i="1" s="1"/>
  <c r="W3" i="1" a="1"/>
  <c r="W3" i="1" s="1"/>
  <c r="W18" i="1" a="1"/>
  <c r="W18" i="1" s="1"/>
  <c r="W31" i="1" a="1"/>
  <c r="W31" i="1" s="1"/>
  <c r="W21" i="1" a="1"/>
  <c r="W21" i="1" s="1"/>
  <c r="W32" i="1" a="1"/>
  <c r="W32" i="1" s="1"/>
  <c r="W43" i="1" a="1"/>
  <c r="W43" i="1" s="1"/>
  <c r="W4" i="1" a="1"/>
  <c r="W4" i="1" s="1"/>
  <c r="W20" i="1" a="1"/>
  <c r="W20" i="1" s="1"/>
  <c r="W39" i="1" a="1"/>
  <c r="W39" i="1" s="1"/>
  <c r="W23" i="1" a="1"/>
  <c r="W23" i="1" s="1"/>
  <c r="W41" i="1" a="1"/>
  <c r="W41" i="1" s="1"/>
  <c r="W44" i="1" a="1"/>
  <c r="W44" i="1" s="1"/>
  <c r="W22" i="1" a="1"/>
  <c r="W22" i="1" s="1"/>
  <c r="W27" i="1" a="1"/>
  <c r="W27" i="1" s="1"/>
  <c r="W6" i="1" a="1"/>
  <c r="W6" i="1" s="1"/>
  <c r="W5" i="1" a="1"/>
  <c r="W5" i="1" s="1"/>
  <c r="W34" i="1" a="1"/>
  <c r="W34" i="1" s="1"/>
  <c r="W8" i="1" a="1"/>
  <c r="W8" i="1" s="1"/>
  <c r="W24" i="1" a="1"/>
  <c r="W24" i="1" s="1"/>
  <c r="W7" i="1" a="1"/>
  <c r="W7" i="1" s="1"/>
  <c r="W29" i="1" a="1"/>
  <c r="W29" i="1" s="1"/>
  <c r="W30" i="1" a="1"/>
  <c r="W30" i="1" s="1"/>
  <c r="W10" i="1" a="1"/>
  <c r="W10" i="1" s="1"/>
  <c r="W26" i="1" a="1"/>
  <c r="W26" i="1" s="1"/>
  <c r="W9" i="1" a="1"/>
  <c r="W9" i="1" s="1"/>
  <c r="W33" i="1" a="1"/>
  <c r="W33" i="1" s="1"/>
  <c r="W38" i="1" a="1"/>
  <c r="W38" i="1" s="1"/>
  <c r="W12" i="1" a="1"/>
  <c r="W12" i="1" s="1"/>
  <c r="W15" i="1" a="1"/>
  <c r="W15" i="1" s="1"/>
  <c r="W11" i="1" a="1"/>
  <c r="W11" i="1" s="1"/>
  <c r="W35" i="1" a="1"/>
  <c r="W35" i="1" s="1"/>
  <c r="W40" i="1" a="1"/>
  <c r="W40" i="1" s="1"/>
  <c r="W14" i="1" a="1"/>
  <c r="W14" i="1" s="1"/>
  <c r="W13" i="1" a="1"/>
  <c r="W13" i="1" s="1"/>
  <c r="W37" i="1" a="1"/>
  <c r="W37" i="1" s="1"/>
  <c r="AB18" i="1" a="1"/>
  <c r="AB18" i="1" s="1"/>
  <c r="AB9" i="1" a="1"/>
  <c r="AB9" i="1" s="1"/>
  <c r="AB34" i="1" a="1"/>
  <c r="AB34" i="1" s="1"/>
  <c r="AB22" i="1" a="1"/>
  <c r="AB22" i="1" s="1"/>
  <c r="AB21" i="1" a="1"/>
  <c r="AB21" i="1" s="1"/>
  <c r="AB13" i="1" a="1"/>
  <c r="AB13" i="1" s="1"/>
  <c r="AB42" i="1" a="1"/>
  <c r="AB42" i="1" s="1"/>
  <c r="AB38" i="1" a="1"/>
  <c r="AB38" i="1" s="1"/>
  <c r="AB24" i="1" a="1"/>
  <c r="AB24" i="1" s="1"/>
  <c r="AB25" i="1" a="1"/>
  <c r="AB25" i="1" s="1"/>
  <c r="AB17" i="1" a="1"/>
  <c r="AB17" i="1" s="1"/>
  <c r="AB43" i="1" a="1"/>
  <c r="AB43" i="1" s="1"/>
  <c r="AB4" i="1" a="1"/>
  <c r="AB4" i="1" s="1"/>
  <c r="AB28" i="1" a="1"/>
  <c r="AB28" i="1" s="1"/>
  <c r="AB29" i="1" a="1"/>
  <c r="AB29" i="1" s="1"/>
  <c r="AB19" i="1" a="1"/>
  <c r="AB19" i="1" s="1"/>
  <c r="AB44" i="1" a="1"/>
  <c r="AB44" i="1" s="1"/>
  <c r="AB12" i="1" a="1"/>
  <c r="AB12" i="1" s="1"/>
  <c r="AB32" i="1" a="1"/>
  <c r="AB32" i="1" s="1"/>
  <c r="AB23" i="1" a="1"/>
  <c r="AB23" i="1" s="1"/>
  <c r="AB6" i="1" a="1"/>
  <c r="AB6" i="1" s="1"/>
  <c r="AB33" i="1" a="1"/>
  <c r="AB33" i="1" s="1"/>
  <c r="AB41" i="1" a="1"/>
  <c r="AB41" i="1" s="1"/>
  <c r="AB16" i="1" a="1"/>
  <c r="AB16" i="1" s="1"/>
  <c r="AB8" i="1" a="1"/>
  <c r="AB8" i="1" s="1"/>
  <c r="AB36" i="1" a="1"/>
  <c r="AB36" i="1" s="1"/>
  <c r="AB37" i="1" a="1"/>
  <c r="AB37" i="1" s="1"/>
  <c r="AB27" i="1" a="1"/>
  <c r="AB27" i="1" s="1"/>
  <c r="AB20" i="1" a="1"/>
  <c r="AB20" i="1" s="1"/>
  <c r="AB10" i="1" a="1"/>
  <c r="AB10" i="1" s="1"/>
  <c r="AB40" i="1" a="1"/>
  <c r="AB40" i="1" s="1"/>
  <c r="AB5" i="1" a="1"/>
  <c r="AB5" i="1" s="1"/>
  <c r="AB31" i="1" a="1"/>
  <c r="AB31" i="1" s="1"/>
  <c r="AB26" i="1" a="1"/>
  <c r="AB26" i="1" s="1"/>
  <c r="AB14" i="1" a="1"/>
  <c r="AB14" i="1" s="1"/>
  <c r="AB11" i="1" a="1"/>
  <c r="AB11" i="1" s="1"/>
  <c r="AB7" i="1" a="1"/>
  <c r="AB7" i="1" s="1"/>
  <c r="AB35" i="1" a="1"/>
  <c r="AB35" i="1" s="1"/>
  <c r="AB30" i="1" a="1"/>
  <c r="AB30" i="1" s="1"/>
  <c r="AB15" i="1" a="1"/>
  <c r="AB15" i="1" s="1"/>
  <c r="AB39" i="1" a="1"/>
  <c r="AB39" i="1" s="1"/>
  <c r="AB3" i="1" a="1"/>
  <c r="AB3" i="1" s="1"/>
  <c r="AA10" i="1" a="1"/>
  <c r="AA10" i="1" s="1"/>
  <c r="AA35" i="1" a="1"/>
  <c r="AA35" i="1" s="1"/>
  <c r="AA36" i="1" a="1"/>
  <c r="AA36" i="1" s="1"/>
  <c r="AA12" i="1" a="1"/>
  <c r="AA12" i="1" s="1"/>
  <c r="AA13" i="1" a="1"/>
  <c r="AA13" i="1" s="1"/>
  <c r="AA37" i="1" a="1"/>
  <c r="AA37" i="1" s="1"/>
  <c r="AA31" i="1" a="1"/>
  <c r="AA31" i="1" s="1"/>
  <c r="AA42" i="1" a="1"/>
  <c r="AA42" i="1" s="1"/>
  <c r="AA14" i="1" a="1"/>
  <c r="AA14" i="1" s="1"/>
  <c r="AA17" i="1" a="1"/>
  <c r="AA17" i="1" s="1"/>
  <c r="AA5" i="1" a="1"/>
  <c r="AA5" i="1" s="1"/>
  <c r="AA39" i="1" a="1"/>
  <c r="AA39" i="1" s="1"/>
  <c r="AA28" i="1" a="1"/>
  <c r="AA28" i="1" s="1"/>
  <c r="AA16" i="1" a="1"/>
  <c r="AA16" i="1" s="1"/>
  <c r="AA21" i="1" a="1"/>
  <c r="AA21" i="1" s="1"/>
  <c r="AA7" i="1" a="1"/>
  <c r="AA7" i="1" s="1"/>
  <c r="AA40" i="1" a="1"/>
  <c r="AA40" i="1" s="1"/>
  <c r="AA30" i="1" a="1"/>
  <c r="AA30" i="1" s="1"/>
  <c r="AA18" i="1" a="1"/>
  <c r="AA18" i="1" s="1"/>
  <c r="AA9" i="1" a="1"/>
  <c r="AA9" i="1" s="1"/>
  <c r="AA41" i="1" a="1"/>
  <c r="AA41" i="1" s="1"/>
  <c r="AA23" i="1" a="1"/>
  <c r="AA23" i="1" s="1"/>
  <c r="AA34" i="1" a="1"/>
  <c r="AA34" i="1" s="1"/>
  <c r="AA4" i="1" a="1"/>
  <c r="AA4" i="1" s="1"/>
  <c r="AA20" i="1" a="1"/>
  <c r="AA20" i="1" s="1"/>
  <c r="AA27" i="1" a="1"/>
  <c r="AA27" i="1" s="1"/>
  <c r="AA11" i="1" a="1"/>
  <c r="AA11" i="1" s="1"/>
  <c r="AA43" i="1" a="1"/>
  <c r="AA43" i="1" s="1"/>
  <c r="AA38" i="1" a="1"/>
  <c r="AA38" i="1" s="1"/>
  <c r="AA6" i="1" a="1"/>
  <c r="AA6" i="1" s="1"/>
  <c r="AA22" i="1" a="1"/>
  <c r="AA22" i="1" s="1"/>
  <c r="AA29" i="1" a="1"/>
  <c r="AA29" i="1" s="1"/>
  <c r="AA15" i="1" a="1"/>
  <c r="AA15" i="1" s="1"/>
  <c r="AA32" i="1" a="1"/>
  <c r="AA32" i="1" s="1"/>
  <c r="AA8" i="1" a="1"/>
  <c r="AA8" i="1" s="1"/>
  <c r="AA24" i="1" a="1"/>
  <c r="AA24" i="1" s="1"/>
  <c r="AA33" i="1" a="1"/>
  <c r="AA33" i="1" s="1"/>
  <c r="AA19" i="1" a="1"/>
  <c r="AA19" i="1" s="1"/>
  <c r="AA44" i="1" a="1"/>
  <c r="AA44" i="1" s="1"/>
  <c r="AA26" i="1" a="1"/>
  <c r="AA26" i="1" s="1"/>
  <c r="AA25" i="1" a="1"/>
  <c r="AA25" i="1" s="1"/>
  <c r="AA3" i="1" a="1"/>
  <c r="AA3" i="1" s="1"/>
  <c r="Z7" i="1" a="1"/>
  <c r="Z7" i="1" s="1"/>
  <c r="Z19" i="1" a="1"/>
  <c r="Z19" i="1" s="1"/>
  <c r="Z9" i="1" a="1"/>
  <c r="Z9" i="1" s="1"/>
  <c r="Z35" i="1" a="1"/>
  <c r="Z35" i="1" s="1"/>
  <c r="Z36" i="1" a="1"/>
  <c r="Z36" i="1" s="1"/>
  <c r="Z26" i="1" a="1"/>
  <c r="Z26" i="1" s="1"/>
  <c r="Z25" i="1" a="1"/>
  <c r="Z25" i="1" s="1"/>
  <c r="Z11" i="1" a="1"/>
  <c r="Z11" i="1" s="1"/>
  <c r="Z39" i="1" a="1"/>
  <c r="Z39" i="1" s="1"/>
  <c r="Z4" i="1" a="1"/>
  <c r="Z4" i="1" s="1"/>
  <c r="Z30" i="1" a="1"/>
  <c r="Z30" i="1" s="1"/>
  <c r="Z29" i="1" a="1"/>
  <c r="Z29" i="1" s="1"/>
  <c r="Z13" i="1" a="1"/>
  <c r="Z13" i="1" s="1"/>
  <c r="Z14" i="1" a="1"/>
  <c r="Z14" i="1" s="1"/>
  <c r="Z6" i="1" a="1"/>
  <c r="Z6" i="1" s="1"/>
  <c r="Z34" i="1" a="1"/>
  <c r="Z34" i="1" s="1"/>
  <c r="Z33" i="1" a="1"/>
  <c r="Z33" i="1" s="1"/>
  <c r="Z18" i="1" a="1"/>
  <c r="Z18" i="1" s="1"/>
  <c r="Z8" i="1" a="1"/>
  <c r="Z8" i="1" s="1"/>
  <c r="Z44" i="1" a="1"/>
  <c r="Z44" i="1" s="1"/>
  <c r="Z17" i="1" a="1"/>
  <c r="Z17" i="1" s="1"/>
  <c r="Z37" i="1" a="1"/>
  <c r="Z37" i="1" s="1"/>
  <c r="Z21" i="1" a="1"/>
  <c r="Z21" i="1" s="1"/>
  <c r="Z20" i="1" a="1"/>
  <c r="Z20" i="1" s="1"/>
  <c r="Z10" i="1" a="1"/>
  <c r="Z10" i="1" s="1"/>
  <c r="Z42" i="1" a="1"/>
  <c r="Z42" i="1" s="1"/>
  <c r="Z41" i="1" a="1"/>
  <c r="Z41" i="1" s="1"/>
  <c r="Z23" i="1" a="1"/>
  <c r="Z23" i="1" s="1"/>
  <c r="Z24" i="1" a="1"/>
  <c r="Z24" i="1" s="1"/>
  <c r="Z12" i="1" a="1"/>
  <c r="Z12" i="1" s="1"/>
  <c r="Z43" i="1" a="1"/>
  <c r="Z43" i="1" s="1"/>
  <c r="Z5" i="1" a="1"/>
  <c r="Z5" i="1" s="1"/>
  <c r="Z27" i="1" a="1"/>
  <c r="Z27" i="1" s="1"/>
  <c r="Z28" i="1" a="1"/>
  <c r="Z28" i="1" s="1"/>
  <c r="Z16" i="1" a="1"/>
  <c r="Z16" i="1" s="1"/>
  <c r="Z38" i="1" a="1"/>
  <c r="Z38" i="1" s="1"/>
  <c r="Z3" i="1" a="1"/>
  <c r="Z3" i="1" s="1"/>
  <c r="Z15" i="1" a="1"/>
  <c r="Z15" i="1" s="1"/>
  <c r="Z31" i="1" a="1"/>
  <c r="Z31" i="1" s="1"/>
  <c r="Z32" i="1" a="1"/>
  <c r="Z32" i="1" s="1"/>
  <c r="Z22" i="1" a="1"/>
  <c r="Z22" i="1" s="1"/>
  <c r="Z40" i="1" a="1"/>
  <c r="Z40" i="1" s="1"/>
  <c r="Y26" i="1" a="1"/>
  <c r="Y26" i="1" s="1"/>
  <c r="Y40" i="1" a="1"/>
  <c r="Y40" i="1" s="1"/>
  <c r="Y5" i="1" a="1"/>
  <c r="Y5" i="1" s="1"/>
  <c r="Y21" i="1" a="1"/>
  <c r="Y21" i="1" s="1"/>
  <c r="Y28" i="1" a="1"/>
  <c r="Y28" i="1" s="1"/>
  <c r="Y14" i="1" a="1"/>
  <c r="Y14" i="1" s="1"/>
  <c r="Y37" i="1" a="1"/>
  <c r="Y37" i="1" s="1"/>
  <c r="Y31" i="1" a="1"/>
  <c r="Y31" i="1" s="1"/>
  <c r="Y7" i="1" a="1"/>
  <c r="Y7" i="1" s="1"/>
  <c r="Y23" i="1" a="1"/>
  <c r="Y23" i="1" s="1"/>
  <c r="Y32" i="1" a="1"/>
  <c r="Y32" i="1" s="1"/>
  <c r="Y18" i="1" a="1"/>
  <c r="Y18" i="1" s="1"/>
  <c r="Y39" i="1" a="1"/>
  <c r="Y39" i="1" s="1"/>
  <c r="Y9" i="1" a="1"/>
  <c r="Y9" i="1" s="1"/>
  <c r="Y25" i="1" a="1"/>
  <c r="Y25" i="1" s="1"/>
  <c r="Y34" i="1" a="1"/>
  <c r="Y34" i="1" s="1"/>
  <c r="Y24" i="1" a="1"/>
  <c r="Y24" i="1" s="1"/>
  <c r="Y43" i="1" a="1"/>
  <c r="Y43" i="1" s="1"/>
  <c r="Y11" i="1" a="1"/>
  <c r="Y11" i="1" s="1"/>
  <c r="Y10" i="1" a="1"/>
  <c r="Y10" i="1" s="1"/>
  <c r="Y30" i="1" a="1"/>
  <c r="Y30" i="1" s="1"/>
  <c r="Y27" i="1" a="1"/>
  <c r="Y27" i="1" s="1"/>
  <c r="Y36" i="1" a="1"/>
  <c r="Y36" i="1" s="1"/>
  <c r="Y13" i="1" a="1"/>
  <c r="Y13" i="1" s="1"/>
  <c r="Y16" i="1" a="1"/>
  <c r="Y16" i="1" s="1"/>
  <c r="Y4" i="1" a="1"/>
  <c r="Y4" i="1" s="1"/>
  <c r="Y38" i="1" a="1"/>
  <c r="Y38" i="1" s="1"/>
  <c r="Y35" i="1" a="1"/>
  <c r="Y35" i="1" s="1"/>
  <c r="Y15" i="1" a="1"/>
  <c r="Y15" i="1" s="1"/>
  <c r="Y20" i="1" a="1"/>
  <c r="Y20" i="1" s="1"/>
  <c r="Y6" i="1" a="1"/>
  <c r="Y6" i="1" s="1"/>
  <c r="Y44" i="1" a="1"/>
  <c r="Y44" i="1" s="1"/>
  <c r="Y41" i="1" a="1"/>
  <c r="Y41" i="1" s="1"/>
  <c r="Y17" i="1" a="1"/>
  <c r="Y17" i="1" s="1"/>
  <c r="Y22" i="1" a="1"/>
  <c r="Y22" i="1" s="1"/>
  <c r="Y8" i="1" a="1"/>
  <c r="Y8" i="1" s="1"/>
  <c r="Y42" i="1" a="1"/>
  <c r="Y42" i="1" s="1"/>
  <c r="Y33" i="1" a="1"/>
  <c r="Y33" i="1" s="1"/>
  <c r="Y19" i="1" a="1"/>
  <c r="Y19" i="1" s="1"/>
  <c r="Y12" i="1" a="1"/>
  <c r="Y12" i="1" s="1"/>
  <c r="Y29" i="1" a="1"/>
  <c r="Y29" i="1" s="1"/>
  <c r="Y3" i="1" a="1"/>
  <c r="Y3" i="1" s="1"/>
  <c r="X38" i="1" a="1"/>
  <c r="X38" i="1" s="1"/>
  <c r="X29" i="1" a="1"/>
  <c r="X29" i="1" s="1"/>
  <c r="X8" i="1" a="1"/>
  <c r="X8" i="1" s="1"/>
  <c r="X33" i="1" a="1"/>
  <c r="X33" i="1" s="1"/>
  <c r="X42" i="1" a="1"/>
  <c r="X42" i="1" s="1"/>
  <c r="X5" i="1" a="1"/>
  <c r="X5" i="1" s="1"/>
  <c r="X24" i="1" a="1"/>
  <c r="X24" i="1" s="1"/>
  <c r="X12" i="1" a="1"/>
  <c r="X12" i="1" s="1"/>
  <c r="X9" i="1" a="1"/>
  <c r="X9" i="1" s="1"/>
  <c r="X7" i="1" a="1"/>
  <c r="X7" i="1" s="1"/>
  <c r="X28" i="1" a="1"/>
  <c r="X28" i="1" s="1"/>
  <c r="X16" i="1" a="1"/>
  <c r="X16" i="1" s="1"/>
  <c r="X13" i="1" a="1"/>
  <c r="X13" i="1" s="1"/>
  <c r="X11" i="1" a="1"/>
  <c r="X11" i="1" s="1"/>
  <c r="X43" i="1" a="1"/>
  <c r="X43" i="1" s="1"/>
  <c r="X3" i="1" a="1"/>
  <c r="X3" i="1" s="1"/>
  <c r="X20" i="1" a="1"/>
  <c r="X20" i="1" s="1"/>
  <c r="X17" i="1" a="1"/>
  <c r="X17" i="1" s="1"/>
  <c r="X41" i="1" a="1"/>
  <c r="X41" i="1" s="1"/>
  <c r="X39" i="1" a="1"/>
  <c r="X39" i="1" s="1"/>
  <c r="X44" i="1" a="1"/>
  <c r="X44" i="1" s="1"/>
  <c r="X32" i="1" a="1"/>
  <c r="X32" i="1" s="1"/>
  <c r="X15" i="1" a="1"/>
  <c r="X15" i="1" s="1"/>
  <c r="X19" i="1" a="1"/>
  <c r="X19" i="1" s="1"/>
  <c r="X36" i="1" a="1"/>
  <c r="X36" i="1" s="1"/>
  <c r="X26" i="1" a="1"/>
  <c r="X26" i="1" s="1"/>
  <c r="X23" i="1" a="1"/>
  <c r="X23" i="1" s="1"/>
  <c r="X10" i="1" a="1"/>
  <c r="X10" i="1" s="1"/>
  <c r="X40" i="1" a="1"/>
  <c r="X40" i="1" s="1"/>
  <c r="X30" i="1" a="1"/>
  <c r="X30" i="1" s="1"/>
  <c r="X27" i="1" a="1"/>
  <c r="X27" i="1" s="1"/>
  <c r="X21" i="1" a="1"/>
  <c r="X21" i="1" s="1"/>
  <c r="X37" i="1" a="1"/>
  <c r="X37" i="1" s="1"/>
  <c r="X14" i="1" a="1"/>
  <c r="X14" i="1" s="1"/>
  <c r="X4" i="1" a="1"/>
  <c r="X4" i="1" s="1"/>
  <c r="X34" i="1" a="1"/>
  <c r="X34" i="1" s="1"/>
  <c r="X31" i="1" a="1"/>
  <c r="X31" i="1" s="1"/>
  <c r="X25" i="1" a="1"/>
  <c r="X25" i="1" s="1"/>
  <c r="X18" i="1" a="1"/>
  <c r="X18" i="1" s="1"/>
  <c r="X6" i="1" a="1"/>
  <c r="X6" i="1" s="1"/>
  <c r="X35" i="1" a="1"/>
  <c r="X35" i="1" s="1"/>
  <c r="X22" i="1" a="1"/>
  <c r="X22" i="1" s="1"/>
  <c r="AC13" i="1" l="1"/>
  <c r="AC8" i="1"/>
  <c r="AC18" i="1"/>
  <c r="AC14" i="1"/>
  <c r="AC9" i="1"/>
  <c r="AC34" i="1"/>
  <c r="AC39" i="1"/>
  <c r="AC3" i="1"/>
  <c r="P17" i="1" s="1"/>
  <c r="AC40" i="1"/>
  <c r="AC26" i="1"/>
  <c r="AC5" i="1"/>
  <c r="AC20" i="1"/>
  <c r="AC36" i="1"/>
  <c r="AC35" i="1"/>
  <c r="AC10" i="1"/>
  <c r="AC6" i="1"/>
  <c r="AC4" i="1"/>
  <c r="AC42" i="1"/>
  <c r="AC11" i="1"/>
  <c r="AC27" i="1"/>
  <c r="AC17" i="1"/>
  <c r="AC30" i="1"/>
  <c r="AC43" i="1"/>
  <c r="AC15" i="1"/>
  <c r="AC29" i="1"/>
  <c r="AC22" i="1"/>
  <c r="AC32" i="1"/>
  <c r="AC25" i="1"/>
  <c r="AC12" i="1"/>
  <c r="AC7" i="1"/>
  <c r="AC44" i="1"/>
  <c r="AC21" i="1"/>
  <c r="AC16" i="1"/>
  <c r="AC37" i="1"/>
  <c r="AC38" i="1"/>
  <c r="AC24" i="1"/>
  <c r="AC41" i="1"/>
  <c r="AC31" i="1"/>
  <c r="AC28" i="1"/>
  <c r="AC33" i="1"/>
  <c r="AC23" i="1"/>
  <c r="AC19" i="1"/>
  <c r="P1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<sst xmlns="http://schemas.openxmlformats.org/spreadsheetml/2006/main" count="378" uniqueCount="160">
  <si>
    <t>File:</t>
  </si>
  <si>
    <t>Description of File:</t>
  </si>
  <si>
    <t>https://fredpink.com/</t>
  </si>
  <si>
    <t>Wrestler Name</t>
  </si>
  <si>
    <t>weight (in kg)</t>
  </si>
  <si>
    <t>height (in cm)</t>
  </si>
  <si>
    <t>height in inches</t>
  </si>
  <si>
    <t>height (feet)</t>
  </si>
  <si>
    <t>height (inches)</t>
  </si>
  <si>
    <t>Height (American)</t>
  </si>
  <si>
    <t>Weight (pounds)</t>
  </si>
  <si>
    <t>Tournaments won</t>
  </si>
  <si>
    <t>Rank for January 2022</t>
  </si>
  <si>
    <t>M17W</t>
  </si>
  <si>
    <t>Yokozuna</t>
  </si>
  <si>
    <t>M15W</t>
  </si>
  <si>
    <t>M18E</t>
  </si>
  <si>
    <t>M15E</t>
  </si>
  <si>
    <t>M17E</t>
  </si>
  <si>
    <t>M16E</t>
  </si>
  <si>
    <t>M13E</t>
  </si>
  <si>
    <t>M14E</t>
  </si>
  <si>
    <t>M02W</t>
  </si>
  <si>
    <t>M04E</t>
  </si>
  <si>
    <t>M03E</t>
  </si>
  <si>
    <t>M06W</t>
  </si>
  <si>
    <t>BMI</t>
  </si>
  <si>
    <t>M07E</t>
  </si>
  <si>
    <t>M10E</t>
  </si>
  <si>
    <t>M14W</t>
  </si>
  <si>
    <t>M03W</t>
  </si>
  <si>
    <t>Sekiwake</t>
  </si>
  <si>
    <t>M01W</t>
  </si>
  <si>
    <t>M04W</t>
  </si>
  <si>
    <t>M07W</t>
  </si>
  <si>
    <t>M08E</t>
  </si>
  <si>
    <t>M10W</t>
  </si>
  <si>
    <t>M13W</t>
  </si>
  <si>
    <t>M16W</t>
  </si>
  <si>
    <t>Ozeki</t>
  </si>
  <si>
    <t>M05W</t>
  </si>
  <si>
    <t>M11E</t>
  </si>
  <si>
    <t>Komusubi</t>
  </si>
  <si>
    <t>M12W</t>
  </si>
  <si>
    <t>M01E</t>
  </si>
  <si>
    <t>M09E</t>
  </si>
  <si>
    <t>M09W</t>
  </si>
  <si>
    <t>M05E</t>
  </si>
  <si>
    <t>M02E</t>
  </si>
  <si>
    <t>M08W</t>
  </si>
  <si>
    <t>M12E</t>
  </si>
  <si>
    <t>M11W</t>
  </si>
  <si>
    <t>Cluster</t>
  </si>
  <si>
    <t>Centroid</t>
  </si>
  <si>
    <t># of clusters</t>
  </si>
  <si>
    <t>Minkowski p</t>
  </si>
  <si>
    <t># of runs</t>
  </si>
  <si>
    <t>X 1</t>
  </si>
  <si>
    <t>X 2</t>
  </si>
  <si>
    <t>Dist^p</t>
  </si>
  <si>
    <t># of iter</t>
  </si>
  <si>
    <t>Converge</t>
  </si>
  <si>
    <t>Error</t>
  </si>
  <si>
    <t>6' 4.4"</t>
  </si>
  <si>
    <t>6' 3.6"</t>
  </si>
  <si>
    <t>6' 3.2"</t>
  </si>
  <si>
    <t>6' 2.8"</t>
  </si>
  <si>
    <t>6' 2.4"</t>
  </si>
  <si>
    <t>6' 2"</t>
  </si>
  <si>
    <t>6' 1.6"</t>
  </si>
  <si>
    <t>6' 0"</t>
  </si>
  <si>
    <t>6' 1.2"</t>
  </si>
  <si>
    <t>6' 0.8"</t>
  </si>
  <si>
    <t>6' 0.4"</t>
  </si>
  <si>
    <t>5' 11.7"</t>
  </si>
  <si>
    <t>5' 11.3"</t>
  </si>
  <si>
    <t>5' 10.9"</t>
  </si>
  <si>
    <t>5' 10.5"</t>
  </si>
  <si>
    <t>5' 10.1"</t>
  </si>
  <si>
    <t>5' 9.7"</t>
  </si>
  <si>
    <t>5' 9.3"</t>
  </si>
  <si>
    <t>5' 8.9"</t>
  </si>
  <si>
    <t>5' 7.7"</t>
  </si>
  <si>
    <t>5' 6.5"</t>
  </si>
  <si>
    <t>X 3</t>
  </si>
  <si>
    <t>Kaisei</t>
  </si>
  <si>
    <t>Terunofuji</t>
  </si>
  <si>
    <t>Tochinoshin</t>
  </si>
  <si>
    <t>Oho</t>
  </si>
  <si>
    <t>Ichinojo</t>
  </si>
  <si>
    <t>Okinoumi</t>
  </si>
  <si>
    <t>Aoiyama</t>
  </si>
  <si>
    <t>Tamawashi</t>
  </si>
  <si>
    <t>Abi</t>
  </si>
  <si>
    <t>Kotonowaka</t>
  </si>
  <si>
    <t>Hoshoryu</t>
  </si>
  <si>
    <t>Takayasu</t>
  </si>
  <si>
    <t>Myogiryu</t>
  </si>
  <si>
    <t>Ichiyamamoto</t>
  </si>
  <si>
    <t>Endo</t>
  </si>
  <si>
    <t>Wakamotoharu</t>
  </si>
  <si>
    <t>Takanosho</t>
  </si>
  <si>
    <t>Kiribayama</t>
  </si>
  <si>
    <t>Hokutofuji</t>
  </si>
  <si>
    <t>Takarafuji</t>
  </si>
  <si>
    <t>Hidenoumi</t>
  </si>
  <si>
    <t>Akua</t>
  </si>
  <si>
    <t>Yutakayama</t>
  </si>
  <si>
    <t>Tsurugisho</t>
  </si>
  <si>
    <t>Shodai</t>
  </si>
  <si>
    <t>Chiyoshoma</t>
  </si>
  <si>
    <t>Sadanoumi</t>
  </si>
  <si>
    <t>Daieisho</t>
  </si>
  <si>
    <t>Chiyotairyu</t>
  </si>
  <si>
    <t>Wakatakakage</t>
  </si>
  <si>
    <t>Chiyonokuni</t>
  </si>
  <si>
    <t>Mitakeumi</t>
  </si>
  <si>
    <t>Meisei</t>
  </si>
  <si>
    <t>Shimanoumi</t>
  </si>
  <si>
    <t>Chiyomaru</t>
  </si>
  <si>
    <t>Onosho</t>
  </si>
  <si>
    <t>Ura</t>
  </si>
  <si>
    <t>Kotoeko</t>
  </si>
  <si>
    <t>Takakeisho</t>
  </si>
  <si>
    <t>Tobizaru</t>
  </si>
  <si>
    <t>Ishiura</t>
  </si>
  <si>
    <t>Terutsuyoshi</t>
  </si>
  <si>
    <t>https://twitter.com/SumoFollower/status/1518933651962138624</t>
  </si>
  <si>
    <t>Sekitori weights are out! The previous time they were published was in August 2021. Terunofuji lost 3kg, now 181kg, Mitakeumi lost 5kg, now 169, Wakatkakage gained 1kg, now 131, Hoshoryu gained 9kg, now 141, Takayasu gained 7kg, now 184, Ichinojo gained 5kg, now 211.</t>
  </si>
  <si>
    <t>for January 2022 tournament</t>
  </si>
  <si>
    <t>Update for May 2022 tournament</t>
  </si>
  <si>
    <t>Rank for September 2022</t>
  </si>
  <si>
    <t>M01</t>
  </si>
  <si>
    <t>Midorifuji</t>
  </si>
  <si>
    <t>https://www.sumo.or.jp/EnHonbashoBanzuke/index/</t>
  </si>
  <si>
    <t>M07</t>
  </si>
  <si>
    <t>M02</t>
  </si>
  <si>
    <t>M03</t>
  </si>
  <si>
    <t>Nishikigi</t>
  </si>
  <si>
    <t>M04</t>
  </si>
  <si>
    <t>M05</t>
  </si>
  <si>
    <t>M06</t>
  </si>
  <si>
    <t>M08</t>
  </si>
  <si>
    <t>M09</t>
  </si>
  <si>
    <t>Nishikifuji</t>
  </si>
  <si>
    <t>M10</t>
  </si>
  <si>
    <t>Kotoshoho</t>
  </si>
  <si>
    <t>M11</t>
  </si>
  <si>
    <t>M12</t>
  </si>
  <si>
    <t>Ryuden</t>
  </si>
  <si>
    <t>M13</t>
  </si>
  <si>
    <t>M14</t>
  </si>
  <si>
    <t>M15</t>
  </si>
  <si>
    <t>Mitoryu</t>
  </si>
  <si>
    <t>M16</t>
  </si>
  <si>
    <t>Hiradoumi</t>
  </si>
  <si>
    <t>Rank value</t>
  </si>
  <si>
    <t>https://www.reddit.com/r/SumoMemes/comments/x7stvh/latest_rikishi_heightweight_table_from_nikkan/</t>
  </si>
  <si>
    <t>Original Data courtesy of Fred Pinkerton</t>
  </si>
  <si>
    <t>Update for 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</si>
</sst>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family val="2"/>
      <scheme val="minor"/>
    </font>
    <font>
      <sz val="10"/>
      <color theme="1"/>
      <name val="Liberation Sans"/>
    </font>
    <font>
      <b/>
      <u/>
      <sz val="11"/>
      <color theme="1"/>
      <name val="Calibri"/>
      <family val="2"/>
      <scheme val="minor"/>
    </font>
    <font>
      <u/>
      <sz val="11"/>
      <color theme="10"/>
      <name val="Calibri"/>
      <family val="2"/>
      <scheme val="minor"/>
    </font>
    <font>
      <sz val="17"/>
      <color rgb="FF0F1419"/>
      <name val="Segoe UI"/>
      <family val="2"/>
    </font>
  </fonts>
  <fills count="3">
    <fill>
      <patternFill patternType="none"/>
    </fill>
    <fill>
      <patternFill patternType="gray125"/>
    </fill>
    <fill>
      <patternFill patternType="solid">
        <fgColor theme="9" tint="0.89999084444715716"/>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3" fillId="0" borderId="0" applyNumberFormat="0" applyFill="0" applyBorder="0" applyAlignment="0" applyProtection="0"/>
  </cellStyleXfs>
  <cellXfs count="22">
    <xf numFmtId="0" fontId="0" fillId="0" borderId="0" xfId="0"/>
    <xf numFmtId="0" fontId="1" fillId="0" borderId="0" xfId="0" applyFont="1" applyAlignment="1">
      <alignment horizontal="left" vertical="center" wrapText="1"/>
    </xf>
    <xf numFmtId="0" fontId="1" fillId="0" borderId="0" xfId="0" applyFont="1" applyAlignment="1">
      <alignment horizontal="right" vertical="center" wrapText="1"/>
    </xf>
    <xf numFmtId="0" fontId="2" fillId="0" borderId="0" xfId="0" applyFont="1"/>
    <xf numFmtId="2" fontId="0" fillId="0" borderId="0" xfId="0" applyNumberFormat="1"/>
    <xf numFmtId="2" fontId="1" fillId="0" borderId="0" xfId="0" applyNumberFormat="1" applyFont="1" applyAlignment="1">
      <alignment horizontal="right" vertical="center"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right"/>
    </xf>
    <xf numFmtId="0" fontId="0" fillId="0" borderId="0" xfId="0" applyAlignment="1">
      <alignment horizontal="center"/>
    </xf>
    <xf numFmtId="0" fontId="0" fillId="0" borderId="9" xfId="0" applyBorder="1"/>
    <xf numFmtId="0" fontId="3" fillId="0" borderId="0" xfId="1"/>
    <xf numFmtId="0" fontId="4" fillId="0" borderId="0" xfId="0" applyFont="1"/>
    <xf numFmtId="0" fontId="0" fillId="0" borderId="0" xfId="0" applyFill="1"/>
    <xf numFmtId="0" fontId="1" fillId="2" borderId="0" xfId="0" applyFont="1" applyFill="1" applyAlignment="1">
      <alignment horizontal="right" vertical="center" wrapText="1"/>
    </xf>
    <xf numFmtId="0" fontId="0" fillId="2" borderId="0" xfId="0"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sharedStrings" Target="sharedStrings.xml"/><Relationship Id="rId3" Type="http://schemas.openxmlformats.org/officeDocument/2006/relationships/chartsheet" Target="chartsheets/sheet3.xml"/><Relationship Id="rId7" Type="http://schemas.openxmlformats.org/officeDocument/2006/relationships/worksheet" Target="worksheets/sheet4.xml"/><Relationship Id="rId12" Type="http://schemas.openxmlformats.org/officeDocument/2006/relationships/styles" Target="styles.xml"/><Relationship Id="rId2" Type="http://schemas.openxmlformats.org/officeDocument/2006/relationships/chartsheet" Target="chartsheets/sheet2.xml"/><Relationship Id="rId1" Type="http://schemas.openxmlformats.org/officeDocument/2006/relationships/chartsheet" Target="chartsheets/sheet1.xml"/><Relationship Id="rId6" Type="http://schemas.openxmlformats.org/officeDocument/2006/relationships/worksheet" Target="worksheets/sheet3.xml"/><Relationship Id="rId11" Type="http://schemas.openxmlformats.org/officeDocument/2006/relationships/theme" Target="theme/theme1.xml"/><Relationship Id="rId5" Type="http://schemas.openxmlformats.org/officeDocument/2006/relationships/worksheet" Target="worksheets/sheet2.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8440380385571E-2"/>
          <c:y val="7.4949572770744155E-2"/>
          <c:w val="0.89687480419277577"/>
          <c:h val="0.85594431898299383"/>
        </c:manualLayout>
      </c:layout>
      <c:scatterChart>
        <c:scatterStyle val="lineMarker"/>
        <c:varyColors val="0"/>
        <c:ser>
          <c:idx val="0"/>
          <c:order val="0"/>
          <c:tx>
            <c:v>January 2022 Makuuchi Wrestlers</c:v>
          </c:tx>
          <c:spPr>
            <a:ln w="25400" cap="rnd">
              <a:noFill/>
              <a:round/>
            </a:ln>
            <a:effectLst/>
          </c:spPr>
          <c:marker>
            <c:symbol val="circle"/>
            <c:size val="5"/>
            <c:spPr>
              <a:solidFill>
                <a:schemeClr val="accent3"/>
              </a:solidFill>
              <a:ln w="9525">
                <a:solidFill>
                  <a:schemeClr val="accent5"/>
                </a:solidFill>
              </a:ln>
              <a:effectLst/>
            </c:spPr>
          </c:marker>
          <c:dLbls>
            <c:dLbl>
              <c:idx val="0"/>
              <c:tx>
                <c:rich>
                  <a:bodyPr/>
                  <a:lstStyle/>
                  <a:p>
                    <a:fld id="{BA9F9A52-71E1-4ACC-A0F1-A233620A7D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0C-4F86-9CDA-8C26B98E7B10}"/>
                </c:ext>
              </c:extLst>
            </c:dLbl>
            <c:dLbl>
              <c:idx val="1"/>
              <c:tx>
                <c:rich>
                  <a:bodyPr/>
                  <a:lstStyle/>
                  <a:p>
                    <a:fld id="{23305DAD-7091-4376-BEDF-A98BF75C07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0C-4F86-9CDA-8C26B98E7B10}"/>
                </c:ext>
              </c:extLst>
            </c:dLbl>
            <c:dLbl>
              <c:idx val="2"/>
              <c:tx>
                <c:rich>
                  <a:bodyPr/>
                  <a:lstStyle/>
                  <a:p>
                    <a:fld id="{761F25A3-07F2-445E-859D-B5E5D50727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0C-4F86-9CDA-8C26B98E7B10}"/>
                </c:ext>
              </c:extLst>
            </c:dLbl>
            <c:dLbl>
              <c:idx val="3"/>
              <c:tx>
                <c:rich>
                  <a:bodyPr/>
                  <a:lstStyle/>
                  <a:p>
                    <a:fld id="{8131DD80-18E6-460D-A174-4969F3D271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0C-4F86-9CDA-8C26B98E7B10}"/>
                </c:ext>
              </c:extLst>
            </c:dLbl>
            <c:dLbl>
              <c:idx val="4"/>
              <c:tx>
                <c:rich>
                  <a:bodyPr/>
                  <a:lstStyle/>
                  <a:p>
                    <a:fld id="{A6BBDF6C-E2B3-4035-91C5-8B4423A449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0C-4F86-9CDA-8C26B98E7B10}"/>
                </c:ext>
              </c:extLst>
            </c:dLbl>
            <c:dLbl>
              <c:idx val="5"/>
              <c:tx>
                <c:rich>
                  <a:bodyPr/>
                  <a:lstStyle/>
                  <a:p>
                    <a:fld id="{95A0D458-88ED-4788-AA57-664F2E8A74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0C-4F86-9CDA-8C26B98E7B10}"/>
                </c:ext>
              </c:extLst>
            </c:dLbl>
            <c:dLbl>
              <c:idx val="6"/>
              <c:tx>
                <c:rich>
                  <a:bodyPr/>
                  <a:lstStyle/>
                  <a:p>
                    <a:fld id="{DFEF2B5B-5EB6-43B9-8E9F-9B4AE625FA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0C-4F86-9CDA-8C26B98E7B10}"/>
                </c:ext>
              </c:extLst>
            </c:dLbl>
            <c:dLbl>
              <c:idx val="7"/>
              <c:tx>
                <c:rich>
                  <a:bodyPr/>
                  <a:lstStyle/>
                  <a:p>
                    <a:fld id="{FCB2B0DE-6137-423A-9179-16996BA0BF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0C-4F86-9CDA-8C26B98E7B10}"/>
                </c:ext>
              </c:extLst>
            </c:dLbl>
            <c:dLbl>
              <c:idx val="8"/>
              <c:tx>
                <c:rich>
                  <a:bodyPr/>
                  <a:lstStyle/>
                  <a:p>
                    <a:fld id="{E18EA201-3EC5-4412-95FC-312BF022D2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0C-4F86-9CDA-8C26B98E7B10}"/>
                </c:ext>
              </c:extLst>
            </c:dLbl>
            <c:dLbl>
              <c:idx val="9"/>
              <c:tx>
                <c:rich>
                  <a:bodyPr/>
                  <a:lstStyle/>
                  <a:p>
                    <a:fld id="{37E74D7E-4AAB-44C3-A69E-95BD165BE5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0C-4F86-9CDA-8C26B98E7B10}"/>
                </c:ext>
              </c:extLst>
            </c:dLbl>
            <c:dLbl>
              <c:idx val="10"/>
              <c:tx>
                <c:rich>
                  <a:bodyPr/>
                  <a:lstStyle/>
                  <a:p>
                    <a:fld id="{969355BA-A036-438A-ABFB-98ECC969CA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0C-4F86-9CDA-8C26B98E7B10}"/>
                </c:ext>
              </c:extLst>
            </c:dLbl>
            <c:dLbl>
              <c:idx val="11"/>
              <c:tx>
                <c:rich>
                  <a:bodyPr/>
                  <a:lstStyle/>
                  <a:p>
                    <a:fld id="{9359B39B-644C-4785-B058-2393BEABFC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0C-4F86-9CDA-8C26B98E7B10}"/>
                </c:ext>
              </c:extLst>
            </c:dLbl>
            <c:dLbl>
              <c:idx val="12"/>
              <c:tx>
                <c:rich>
                  <a:bodyPr/>
                  <a:lstStyle/>
                  <a:p>
                    <a:fld id="{F32876A4-A2EE-440B-962D-9B98AA9A0C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0C-4F86-9CDA-8C26B98E7B10}"/>
                </c:ext>
              </c:extLst>
            </c:dLbl>
            <c:dLbl>
              <c:idx val="13"/>
              <c:tx>
                <c:rich>
                  <a:bodyPr/>
                  <a:lstStyle/>
                  <a:p>
                    <a:fld id="{C63AAB94-D991-4E9D-A1BF-A58D6DD9A5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0C-4F86-9CDA-8C26B98E7B10}"/>
                </c:ext>
              </c:extLst>
            </c:dLbl>
            <c:dLbl>
              <c:idx val="14"/>
              <c:layout>
                <c:manualLayout>
                  <c:x val="2.3447824954601518E-2"/>
                  <c:y val="-1.8186739146311675E-2"/>
                </c:manualLayout>
              </c:layout>
              <c:tx>
                <c:rich>
                  <a:bodyPr/>
                  <a:lstStyle/>
                  <a:p>
                    <a:fld id="{B3079444-455D-477E-A399-B9D4DDB3A9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E0C-4F86-9CDA-8C26B98E7B10}"/>
                </c:ext>
              </c:extLst>
            </c:dLbl>
            <c:dLbl>
              <c:idx val="15"/>
              <c:tx>
                <c:rich>
                  <a:bodyPr/>
                  <a:lstStyle/>
                  <a:p>
                    <a:fld id="{3758CD1D-478E-43D8-98C9-D483493F94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0C-4F86-9CDA-8C26B98E7B10}"/>
                </c:ext>
              </c:extLst>
            </c:dLbl>
            <c:dLbl>
              <c:idx val="16"/>
              <c:layout>
                <c:manualLayout>
                  <c:x val="-2.491331401426428E-2"/>
                  <c:y val="1.8186739146311602E-2"/>
                </c:manualLayout>
              </c:layout>
              <c:tx>
                <c:rich>
                  <a:bodyPr/>
                  <a:lstStyle/>
                  <a:p>
                    <a:fld id="{E2FFF75B-5B23-409C-9C27-D275538086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E0C-4F86-9CDA-8C26B98E7B10}"/>
                </c:ext>
              </c:extLst>
            </c:dLbl>
            <c:dLbl>
              <c:idx val="17"/>
              <c:tx>
                <c:rich>
                  <a:bodyPr/>
                  <a:lstStyle/>
                  <a:p>
                    <a:fld id="{5BEF4227-229B-4179-A0E6-FC3891A2EF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0C-4F86-9CDA-8C26B98E7B10}"/>
                </c:ext>
              </c:extLst>
            </c:dLbl>
            <c:dLbl>
              <c:idx val="18"/>
              <c:tx>
                <c:rich>
                  <a:bodyPr/>
                  <a:lstStyle/>
                  <a:p>
                    <a:fld id="{4DD25DA1-EA1C-4F6B-B6F3-6820397A43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0C-4F86-9CDA-8C26B98E7B10}"/>
                </c:ext>
              </c:extLst>
            </c:dLbl>
            <c:dLbl>
              <c:idx val="19"/>
              <c:layout>
                <c:manualLayout>
                  <c:x val="6.4481518625154319E-2"/>
                  <c:y val="-1.0103743970173112E-2"/>
                </c:manualLayout>
              </c:layout>
              <c:tx>
                <c:rich>
                  <a:bodyPr/>
                  <a:lstStyle/>
                  <a:p>
                    <a:fld id="{2ED63B6F-C9D8-49F7-919A-841590788F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E0C-4F86-9CDA-8C26B98E7B10}"/>
                </c:ext>
              </c:extLst>
            </c:dLbl>
            <c:dLbl>
              <c:idx val="20"/>
              <c:layout>
                <c:manualLayout>
                  <c:x val="-5.8619562386503933E-2"/>
                  <c:y val="-2.2228236734380881E-2"/>
                </c:manualLayout>
              </c:layout>
              <c:tx>
                <c:rich>
                  <a:bodyPr/>
                  <a:lstStyle/>
                  <a:p>
                    <a:fld id="{0C6BA3C8-2F0B-440C-A557-DA4A526E11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0C-4F86-9CDA-8C26B98E7B10}"/>
                </c:ext>
              </c:extLst>
            </c:dLbl>
            <c:dLbl>
              <c:idx val="21"/>
              <c:tx>
                <c:rich>
                  <a:bodyPr/>
                  <a:lstStyle/>
                  <a:p>
                    <a:fld id="{DBF0D845-BB0D-4153-B46B-3ECE996F10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0C-4F86-9CDA-8C26B98E7B10}"/>
                </c:ext>
              </c:extLst>
            </c:dLbl>
            <c:dLbl>
              <c:idx val="22"/>
              <c:tx>
                <c:rich>
                  <a:bodyPr/>
                  <a:lstStyle/>
                  <a:p>
                    <a:fld id="{9D6229BA-82E8-4B53-B6EE-45A0DA94EF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0C-4F86-9CDA-8C26B98E7B10}"/>
                </c:ext>
              </c:extLst>
            </c:dLbl>
            <c:dLbl>
              <c:idx val="23"/>
              <c:tx>
                <c:rich>
                  <a:bodyPr/>
                  <a:lstStyle/>
                  <a:p>
                    <a:fld id="{4C7A867D-1478-4226-8404-D8C0804EC8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0C-4F86-9CDA-8C26B98E7B10}"/>
                </c:ext>
              </c:extLst>
            </c:dLbl>
            <c:dLbl>
              <c:idx val="24"/>
              <c:tx>
                <c:rich>
                  <a:bodyPr/>
                  <a:lstStyle/>
                  <a:p>
                    <a:fld id="{E291EF11-378E-4B77-A4E4-E613F74100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0C-4F86-9CDA-8C26B98E7B10}"/>
                </c:ext>
              </c:extLst>
            </c:dLbl>
            <c:dLbl>
              <c:idx val="25"/>
              <c:layout>
                <c:manualLayout>
                  <c:x val="-1.4654890596626519E-3"/>
                  <c:y val="2.0207487940346148E-2"/>
                </c:manualLayout>
              </c:layout>
              <c:tx>
                <c:rich>
                  <a:bodyPr/>
                  <a:lstStyle/>
                  <a:p>
                    <a:fld id="{3DC08AF4-E73F-4B98-9E14-CE8A9F6C9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E0C-4F86-9CDA-8C26B98E7B10}"/>
                </c:ext>
              </c:extLst>
            </c:dLbl>
            <c:dLbl>
              <c:idx val="26"/>
              <c:layout>
                <c:manualLayout>
                  <c:x val="8.7929343579755889E-3"/>
                  <c:y val="-2.6269734322450163E-2"/>
                </c:manualLayout>
              </c:layout>
              <c:tx>
                <c:rich>
                  <a:bodyPr/>
                  <a:lstStyle/>
                  <a:p>
                    <a:fld id="{5BF8C55E-7801-43B6-B475-C4C0466B72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E0C-4F86-9CDA-8C26B98E7B10}"/>
                </c:ext>
              </c:extLst>
            </c:dLbl>
            <c:dLbl>
              <c:idx val="27"/>
              <c:tx>
                <c:rich>
                  <a:bodyPr/>
                  <a:lstStyle/>
                  <a:p>
                    <a:fld id="{663AFBF6-9281-4DB1-ACDB-76CEBE1B9D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0C-4F86-9CDA-8C26B98E7B10}"/>
                </c:ext>
              </c:extLst>
            </c:dLbl>
            <c:dLbl>
              <c:idx val="28"/>
              <c:tx>
                <c:rich>
                  <a:bodyPr/>
                  <a:lstStyle/>
                  <a:p>
                    <a:fld id="{29D215BD-33F2-433F-AFDD-8BBC923C54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0C-4F86-9CDA-8C26B98E7B10}"/>
                </c:ext>
              </c:extLst>
            </c:dLbl>
            <c:dLbl>
              <c:idx val="29"/>
              <c:tx>
                <c:rich>
                  <a:bodyPr/>
                  <a:lstStyle/>
                  <a:p>
                    <a:fld id="{504AF728-2A85-4052-B500-DF9B1F0053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0C-4F86-9CDA-8C26B98E7B10}"/>
                </c:ext>
              </c:extLst>
            </c:dLbl>
            <c:dLbl>
              <c:idx val="30"/>
              <c:tx>
                <c:rich>
                  <a:bodyPr/>
                  <a:lstStyle/>
                  <a:p>
                    <a:fld id="{9BD0446C-0B1D-4118-82EC-FA9725FC53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0C-4F86-9CDA-8C26B98E7B10}"/>
                </c:ext>
              </c:extLst>
            </c:dLbl>
            <c:dLbl>
              <c:idx val="31"/>
              <c:tx>
                <c:rich>
                  <a:bodyPr/>
                  <a:lstStyle/>
                  <a:p>
                    <a:fld id="{5C862526-F413-4733-B071-C6D92974D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0C-4F86-9CDA-8C26B98E7B10}"/>
                </c:ext>
              </c:extLst>
            </c:dLbl>
            <c:dLbl>
              <c:idx val="32"/>
              <c:tx>
                <c:rich>
                  <a:bodyPr/>
                  <a:lstStyle/>
                  <a:p>
                    <a:fld id="{08031C7C-3456-4DF1-ABE3-36AA186418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0C-4F86-9CDA-8C26B98E7B10}"/>
                </c:ext>
              </c:extLst>
            </c:dLbl>
            <c:dLbl>
              <c:idx val="33"/>
              <c:tx>
                <c:rich>
                  <a:bodyPr/>
                  <a:lstStyle/>
                  <a:p>
                    <a:fld id="{6D97FCAB-C02F-464F-A790-C8336C3E0D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0C-4F86-9CDA-8C26B98E7B10}"/>
                </c:ext>
              </c:extLst>
            </c:dLbl>
            <c:dLbl>
              <c:idx val="34"/>
              <c:tx>
                <c:rich>
                  <a:bodyPr/>
                  <a:lstStyle/>
                  <a:p>
                    <a:fld id="{49958B44-8330-42C1-8DC0-83CFE9227A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0C-4F86-9CDA-8C26B98E7B10}"/>
                </c:ext>
              </c:extLst>
            </c:dLbl>
            <c:dLbl>
              <c:idx val="35"/>
              <c:tx>
                <c:rich>
                  <a:bodyPr/>
                  <a:lstStyle/>
                  <a:p>
                    <a:fld id="{F74C7278-2220-4E0D-ACE9-A0BC6F6B2E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0C-4F86-9CDA-8C26B98E7B10}"/>
                </c:ext>
              </c:extLst>
            </c:dLbl>
            <c:dLbl>
              <c:idx val="36"/>
              <c:tx>
                <c:rich>
                  <a:bodyPr/>
                  <a:lstStyle/>
                  <a:p>
                    <a:fld id="{3A5EF8EA-6C41-4498-A5B3-0287A041CD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0C-4F86-9CDA-8C26B98E7B10}"/>
                </c:ext>
              </c:extLst>
            </c:dLbl>
            <c:dLbl>
              <c:idx val="37"/>
              <c:tx>
                <c:rich>
                  <a:bodyPr/>
                  <a:lstStyle/>
                  <a:p>
                    <a:fld id="{97637617-8D1C-43F8-A3C3-E7945CA042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E0C-4F86-9CDA-8C26B98E7B10}"/>
                </c:ext>
              </c:extLst>
            </c:dLbl>
            <c:dLbl>
              <c:idx val="38"/>
              <c:tx>
                <c:rich>
                  <a:bodyPr/>
                  <a:lstStyle/>
                  <a:p>
                    <a:fld id="{D073DF6E-4D09-4969-9B5B-82AF95FF17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E0C-4F86-9CDA-8C26B98E7B10}"/>
                </c:ext>
              </c:extLst>
            </c:dLbl>
            <c:dLbl>
              <c:idx val="39"/>
              <c:tx>
                <c:rich>
                  <a:bodyPr/>
                  <a:lstStyle/>
                  <a:p>
                    <a:fld id="{816FDE8C-622C-4865-B6B9-24C49D9398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E0C-4F86-9CDA-8C26B98E7B10}"/>
                </c:ext>
              </c:extLst>
            </c:dLbl>
            <c:dLbl>
              <c:idx val="40"/>
              <c:tx>
                <c:rich>
                  <a:bodyPr/>
                  <a:lstStyle/>
                  <a:p>
                    <a:fld id="{235E6D7D-F0E5-419E-A629-F6EFF6C9D5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E0C-4F86-9CDA-8C26B98E7B10}"/>
                </c:ext>
              </c:extLst>
            </c:dLbl>
            <c:dLbl>
              <c:idx val="41"/>
              <c:tx>
                <c:rich>
                  <a:bodyPr/>
                  <a:lstStyle/>
                  <a:p>
                    <a:fld id="{93A65CFD-4024-47A7-93F1-1243127A81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E0C-4F86-9CDA-8C26B98E7B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2.8970757031260726E-2"/>
                  <c:y val="0.5341138197100655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800" baseline="0">
                        <a:solidFill>
                          <a:schemeClr val="accent4"/>
                        </a:solidFill>
                      </a:rPr>
                      <a:t>y = 0.1533x + 159.02</a:t>
                    </a:r>
                    <a:br>
                      <a:rPr lang="en-US" sz="1800" baseline="0">
                        <a:solidFill>
                          <a:schemeClr val="accent4"/>
                        </a:solidFill>
                      </a:rPr>
                    </a:br>
                    <a:r>
                      <a:rPr lang="en-US" sz="1800" baseline="0">
                        <a:solidFill>
                          <a:schemeClr val="accent4"/>
                        </a:solidFill>
                      </a:rPr>
                      <a:t>R² = 0.335</a:t>
                    </a:r>
                    <a:endParaRPr lang="en-US" sz="1800">
                      <a:solidFill>
                        <a:schemeClr val="accent4"/>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'Jan 2022 Data'!$E$3:$E$44</c:f>
              <c:numCache>
                <c:formatCode>General</c:formatCode>
                <c:ptCount val="42"/>
                <c:pt idx="0">
                  <c:v>194</c:v>
                </c:pt>
                <c:pt idx="1">
                  <c:v>184</c:v>
                </c:pt>
                <c:pt idx="2">
                  <c:v>182</c:v>
                </c:pt>
                <c:pt idx="3">
                  <c:v>182</c:v>
                </c:pt>
                <c:pt idx="4">
                  <c:v>206</c:v>
                </c:pt>
                <c:pt idx="5">
                  <c:v>158</c:v>
                </c:pt>
                <c:pt idx="6">
                  <c:v>183</c:v>
                </c:pt>
                <c:pt idx="7">
                  <c:v>172</c:v>
                </c:pt>
                <c:pt idx="8">
                  <c:v>154</c:v>
                </c:pt>
                <c:pt idx="9">
                  <c:v>165</c:v>
                </c:pt>
                <c:pt idx="10">
                  <c:v>132</c:v>
                </c:pt>
                <c:pt idx="11">
                  <c:v>175</c:v>
                </c:pt>
                <c:pt idx="12">
                  <c:v>155</c:v>
                </c:pt>
                <c:pt idx="13">
                  <c:v>145</c:v>
                </c:pt>
                <c:pt idx="14">
                  <c:v>148</c:v>
                </c:pt>
                <c:pt idx="15">
                  <c:v>138</c:v>
                </c:pt>
                <c:pt idx="16">
                  <c:v>164</c:v>
                </c:pt>
                <c:pt idx="17">
                  <c:v>140</c:v>
                </c:pt>
                <c:pt idx="18">
                  <c:v>168</c:v>
                </c:pt>
                <c:pt idx="19">
                  <c:v>168</c:v>
                </c:pt>
                <c:pt idx="20">
                  <c:v>168</c:v>
                </c:pt>
                <c:pt idx="21">
                  <c:v>167</c:v>
                </c:pt>
                <c:pt idx="22">
                  <c:v>174</c:v>
                </c:pt>
                <c:pt idx="23">
                  <c:v>200</c:v>
                </c:pt>
                <c:pt idx="24">
                  <c:v>167</c:v>
                </c:pt>
                <c:pt idx="25">
                  <c:v>141</c:v>
                </c:pt>
                <c:pt idx="26">
                  <c:v>140</c:v>
                </c:pt>
                <c:pt idx="27">
                  <c:v>162</c:v>
                </c:pt>
                <c:pt idx="28">
                  <c:v>189</c:v>
                </c:pt>
                <c:pt idx="29">
                  <c:v>130</c:v>
                </c:pt>
                <c:pt idx="30">
                  <c:v>146</c:v>
                </c:pt>
                <c:pt idx="31">
                  <c:v>174</c:v>
                </c:pt>
                <c:pt idx="32">
                  <c:v>148</c:v>
                </c:pt>
                <c:pt idx="33">
                  <c:v>152</c:v>
                </c:pt>
                <c:pt idx="34">
                  <c:v>176</c:v>
                </c:pt>
                <c:pt idx="35">
                  <c:v>159</c:v>
                </c:pt>
                <c:pt idx="36">
                  <c:v>147</c:v>
                </c:pt>
                <c:pt idx="37">
                  <c:v>134</c:v>
                </c:pt>
                <c:pt idx="38">
                  <c:v>163</c:v>
                </c:pt>
                <c:pt idx="39">
                  <c:v>134</c:v>
                </c:pt>
                <c:pt idx="40">
                  <c:v>118</c:v>
                </c:pt>
                <c:pt idx="41">
                  <c:v>117</c:v>
                </c:pt>
              </c:numCache>
            </c:numRef>
          </c:xVal>
          <c:yVal>
            <c:numRef>
              <c:f>'Jan 2022 Data'!$D$3:$D$44</c:f>
              <c:numCache>
                <c:formatCode>General</c:formatCode>
                <c:ptCount val="42"/>
                <c:pt idx="0">
                  <c:v>194</c:v>
                </c:pt>
                <c:pt idx="1">
                  <c:v>192</c:v>
                </c:pt>
                <c:pt idx="2">
                  <c:v>191</c:v>
                </c:pt>
                <c:pt idx="3">
                  <c:v>191</c:v>
                </c:pt>
                <c:pt idx="4">
                  <c:v>190</c:v>
                </c:pt>
                <c:pt idx="5">
                  <c:v>190</c:v>
                </c:pt>
                <c:pt idx="6">
                  <c:v>190</c:v>
                </c:pt>
                <c:pt idx="7">
                  <c:v>189</c:v>
                </c:pt>
                <c:pt idx="8">
                  <c:v>188</c:v>
                </c:pt>
                <c:pt idx="9">
                  <c:v>188</c:v>
                </c:pt>
                <c:pt idx="10">
                  <c:v>187</c:v>
                </c:pt>
                <c:pt idx="11">
                  <c:v>187</c:v>
                </c:pt>
                <c:pt idx="12">
                  <c:v>187</c:v>
                </c:pt>
                <c:pt idx="13">
                  <c:v>187</c:v>
                </c:pt>
                <c:pt idx="14">
                  <c:v>183</c:v>
                </c:pt>
                <c:pt idx="15">
                  <c:v>186</c:v>
                </c:pt>
                <c:pt idx="16">
                  <c:v>185</c:v>
                </c:pt>
                <c:pt idx="17">
                  <c:v>185</c:v>
                </c:pt>
                <c:pt idx="18">
                  <c:v>185</c:v>
                </c:pt>
                <c:pt idx="19">
                  <c:v>185</c:v>
                </c:pt>
                <c:pt idx="20">
                  <c:v>185</c:v>
                </c:pt>
                <c:pt idx="21">
                  <c:v>184</c:v>
                </c:pt>
                <c:pt idx="22">
                  <c:v>184</c:v>
                </c:pt>
                <c:pt idx="23">
                  <c:v>184</c:v>
                </c:pt>
                <c:pt idx="24">
                  <c:v>183</c:v>
                </c:pt>
                <c:pt idx="25">
                  <c:v>183</c:v>
                </c:pt>
                <c:pt idx="26">
                  <c:v>183</c:v>
                </c:pt>
                <c:pt idx="27">
                  <c:v>182</c:v>
                </c:pt>
                <c:pt idx="28">
                  <c:v>181</c:v>
                </c:pt>
                <c:pt idx="29">
                  <c:v>182</c:v>
                </c:pt>
                <c:pt idx="30">
                  <c:v>181</c:v>
                </c:pt>
                <c:pt idx="31">
                  <c:v>180</c:v>
                </c:pt>
                <c:pt idx="32">
                  <c:v>180</c:v>
                </c:pt>
                <c:pt idx="33">
                  <c:v>179</c:v>
                </c:pt>
                <c:pt idx="34">
                  <c:v>178</c:v>
                </c:pt>
                <c:pt idx="35">
                  <c:v>177</c:v>
                </c:pt>
                <c:pt idx="36">
                  <c:v>176</c:v>
                </c:pt>
                <c:pt idx="37">
                  <c:v>176</c:v>
                </c:pt>
                <c:pt idx="38">
                  <c:v>175</c:v>
                </c:pt>
                <c:pt idx="39">
                  <c:v>175</c:v>
                </c:pt>
                <c:pt idx="40">
                  <c:v>172</c:v>
                </c:pt>
                <c:pt idx="41">
                  <c:v>169</c:v>
                </c:pt>
              </c:numCache>
            </c:numRef>
          </c:yVal>
          <c:smooth val="0"/>
          <c:extLst>
            <c:ext xmlns:c15="http://schemas.microsoft.com/office/drawing/2012/chart" uri="{02D57815-91ED-43cb-92C2-25804820EDAC}">
              <c15:datalabelsRange>
                <c15:f>'Jan 2022 Data'!$A$3:$A$44</c15:f>
                <c15:dlblRangeCache>
                  <c:ptCount val="42"/>
                  <c:pt idx="0">
                    <c:v>Kaisei</c:v>
                  </c:pt>
                  <c:pt idx="1">
                    <c:v>Terunofuji</c:v>
                  </c:pt>
                  <c:pt idx="2">
                    <c:v>Tochinoshin</c:v>
                  </c:pt>
                  <c:pt idx="3">
                    <c:v>Oho</c:v>
                  </c:pt>
                  <c:pt idx="4">
                    <c:v>Ichinojo</c:v>
                  </c:pt>
                  <c:pt idx="5">
                    <c:v>Okinoumi</c:v>
                  </c:pt>
                  <c:pt idx="6">
                    <c:v>Aoiyama</c:v>
                  </c:pt>
                  <c:pt idx="7">
                    <c:v>Tamawashi</c:v>
                  </c:pt>
                  <c:pt idx="8">
                    <c:v>Abi</c:v>
                  </c:pt>
                  <c:pt idx="9">
                    <c:v>Kotonowaka</c:v>
                  </c:pt>
                  <c:pt idx="10">
                    <c:v>Hoshoryu</c:v>
                  </c:pt>
                  <c:pt idx="11">
                    <c:v>Takayasu</c:v>
                  </c:pt>
                  <c:pt idx="12">
                    <c:v>Myogiryu</c:v>
                  </c:pt>
                  <c:pt idx="13">
                    <c:v>Ichiyamamoto</c:v>
                  </c:pt>
                  <c:pt idx="14">
                    <c:v>Endo</c:v>
                  </c:pt>
                  <c:pt idx="15">
                    <c:v>Wakamotoharu</c:v>
                  </c:pt>
                  <c:pt idx="16">
                    <c:v>Takanosho</c:v>
                  </c:pt>
                  <c:pt idx="17">
                    <c:v>Kiribayama</c:v>
                  </c:pt>
                  <c:pt idx="18">
                    <c:v>Hokutofuji</c:v>
                  </c:pt>
                  <c:pt idx="19">
                    <c:v>Takarafuji</c:v>
                  </c:pt>
                  <c:pt idx="20">
                    <c:v>Hidenoumi</c:v>
                  </c:pt>
                  <c:pt idx="21">
                    <c:v>Akua</c:v>
                  </c:pt>
                  <c:pt idx="22">
                    <c:v>Yutakayama</c:v>
                  </c:pt>
                  <c:pt idx="23">
                    <c:v>Tsurugisho</c:v>
                  </c:pt>
                  <c:pt idx="24">
                    <c:v>Shodai</c:v>
                  </c:pt>
                  <c:pt idx="25">
                    <c:v>Chiyoshoma</c:v>
                  </c:pt>
                  <c:pt idx="26">
                    <c:v>Sadanoumi</c:v>
                  </c:pt>
                  <c:pt idx="27">
                    <c:v>Daieisho</c:v>
                  </c:pt>
                  <c:pt idx="28">
                    <c:v>Chiyotairyu</c:v>
                  </c:pt>
                  <c:pt idx="29">
                    <c:v>Wakatakakage</c:v>
                  </c:pt>
                  <c:pt idx="30">
                    <c:v>Chiyonokuni</c:v>
                  </c:pt>
                  <c:pt idx="31">
                    <c:v>Mitakeumi</c:v>
                  </c:pt>
                  <c:pt idx="32">
                    <c:v>Meisei</c:v>
                  </c:pt>
                  <c:pt idx="33">
                    <c:v>Shimanoumi</c:v>
                  </c:pt>
                  <c:pt idx="34">
                    <c:v>Chiyomaru</c:v>
                  </c:pt>
                  <c:pt idx="35">
                    <c:v>Onosho</c:v>
                  </c:pt>
                  <c:pt idx="36">
                    <c:v>Ura</c:v>
                  </c:pt>
                  <c:pt idx="37">
                    <c:v>Kotoeko</c:v>
                  </c:pt>
                  <c:pt idx="38">
                    <c:v>Takakeisho</c:v>
                  </c:pt>
                  <c:pt idx="39">
                    <c:v>Tobizaru</c:v>
                  </c:pt>
                  <c:pt idx="40">
                    <c:v>Ishiura</c:v>
                  </c:pt>
                  <c:pt idx="41">
                    <c:v>Terutsuyoshi</c:v>
                  </c:pt>
                </c15:dlblRangeCache>
              </c15:datalabelsRange>
            </c:ext>
            <c:ext xmlns:c16="http://schemas.microsoft.com/office/drawing/2014/chart" uri="{C3380CC4-5D6E-409C-BE32-E72D297353CC}">
              <c16:uniqueId val="{0000002A-7E0C-4F86-9CDA-8C26B98E7B10}"/>
            </c:ext>
          </c:extLst>
        </c:ser>
        <c:dLbls>
          <c:showLegendKey val="0"/>
          <c:showVal val="0"/>
          <c:showCatName val="0"/>
          <c:showSerName val="0"/>
          <c:showPercent val="0"/>
          <c:showBubbleSize val="0"/>
        </c:dLbls>
        <c:axId val="745971600"/>
        <c:axId val="745971928"/>
      </c:scatterChart>
      <c:valAx>
        <c:axId val="745971600"/>
        <c:scaling>
          <c:orientation val="minMax"/>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119183306339276E-2"/>
          <c:y val="7.494954525971776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41272CD4-64CD-41F3-94F3-7846DF4C3E7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{41272CD4-64CD-41F3-94F3-7846DF4C3E7D}</c15:txfldGUID>
                      <c15:f>'September 2022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35-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'September 2022 Data'!$F$4</c:f>
              <c:numCache>
                <c:formatCode>General</c:formatCode>
                <c:ptCount val="1"/>
                <c:pt idx="0">
                  <c:v>181</c:v>
                </c:pt>
              </c:numCache>
            </c:numRef>
          </c:xVal>
          <c:yVal>
            <c:numRef>
              <c:f>'September 2022 Data'!$E$4</c:f>
              <c:numCache>
                <c:formatCode>General</c:formatCode>
                <c:ptCount val="1"/>
                <c:pt idx="0">
                  <c:v>192</c:v>
                </c:pt>
              </c:numCache>
            </c:numRef>
          </c:yVal>
          <c:smooth val="0"/>
          <c:extLst>
            <c:ext xmlns:c16="http://schemas.microsoft.com/office/drawing/2014/chart" uri="{C3380CC4-5D6E-409C-BE32-E72D297353CC}">
              <c16:uniqueId val="{0000002D-A485-42A7-BF7D-0B686981A7EC}"/>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46CDD2B8-2DAC-4A0F-8D51-2EDEB63C13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485-42A7-BF7D-0B686981A7EC}"/>
                </c:ext>
              </c:extLst>
            </c:dLbl>
            <c:dLbl>
              <c:idx val="1"/>
              <c:tx>
                <c:rich>
                  <a:bodyPr/>
                  <a:lstStyle/>
                  <a:p>
                    <a:fld id="{B114C7F6-D98E-4836-AE53-645AF9633F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485-42A7-BF7D-0B686981A7EC}"/>
                </c:ext>
              </c:extLst>
            </c:dLbl>
            <c:dLbl>
              <c:idx val="2"/>
              <c:tx>
                <c:rich>
                  <a:bodyPr/>
                  <a:lstStyle/>
                  <a:p>
                    <a:fld id="{FDC31693-7237-48A7-B66F-5E93A4673B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Data'!$F$5:$F$7</c:f>
              <c:numCache>
                <c:formatCode>General</c:formatCode>
                <c:ptCount val="3"/>
                <c:pt idx="0">
                  <c:v>163</c:v>
                </c:pt>
                <c:pt idx="1">
                  <c:v>171</c:v>
                </c:pt>
                <c:pt idx="2">
                  <c:v>162</c:v>
                </c:pt>
              </c:numCache>
            </c:numRef>
          </c:xVal>
          <c:yVal>
            <c:numRef>
              <c:f>'September 2022 Data'!$E$5:$E$7</c:f>
              <c:numCache>
                <c:formatCode>General</c:formatCode>
                <c:ptCount val="3"/>
                <c:pt idx="0">
                  <c:v>175</c:v>
                </c:pt>
                <c:pt idx="1">
                  <c:v>179</c:v>
                </c:pt>
                <c:pt idx="2">
                  <c:v>183</c:v>
                </c:pt>
              </c:numCache>
            </c:numRef>
          </c:yVal>
          <c:smooth val="0"/>
          <c:extLst>
            <c:ext xmlns:c15="http://schemas.microsoft.com/office/drawing/2012/chart" uri="{02D57815-91ED-43cb-92C2-25804820EDAC}">
              <c15:datalabelsRange>
                <c15:f>'September 2022 Data'!$A$5:$A$7</c15:f>
                <c15:dlblRangeCache>
                  <c:ptCount val="3"/>
                  <c:pt idx="0">
                    <c:v>Takakeisho</c:v>
                  </c:pt>
                  <c:pt idx="1">
                    <c:v>Mitakeumi</c:v>
                  </c:pt>
                  <c:pt idx="2">
                    <c:v>Shodai</c:v>
                  </c:pt>
                </c15:dlblRangeCache>
              </c15:datalabelsRange>
            </c:ext>
            <c:ext xmlns:c16="http://schemas.microsoft.com/office/drawing/2014/chart" uri="{C3380CC4-5D6E-409C-BE32-E72D297353CC}">
              <c16:uniqueId val="{0000002E-A485-42A7-BF7D-0B686981A7EC}"/>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F291A981-DACB-4A35-93CC-CFFAFEE1E9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485-42A7-BF7D-0B686981A7EC}"/>
                </c:ext>
              </c:extLst>
            </c:dLbl>
            <c:dLbl>
              <c:idx val="1"/>
              <c:layout>
                <c:manualLayout>
                  <c:x val="-0.11429114683193387"/>
                  <c:y val="-1.8165136827343633E-2"/>
                </c:manualLayout>
              </c:layout>
              <c:tx>
                <c:rich>
                  <a:bodyPr/>
                  <a:lstStyle/>
                  <a:p>
                    <a:fld id="{6FC9590B-167C-46C5-9BC5-9D181155DD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485-42A7-BF7D-0B686981A7EC}"/>
                </c:ext>
              </c:extLst>
            </c:dLbl>
            <c:dLbl>
              <c:idx val="2"/>
              <c:tx>
                <c:rich>
                  <a:bodyPr/>
                  <a:lstStyle/>
                  <a:p>
                    <a:fld id="{57360BC2-18BD-47A8-9E42-218F5E94FE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Data'!$F$8:$F$10</c:f>
              <c:numCache>
                <c:formatCode>General</c:formatCode>
                <c:ptCount val="3"/>
                <c:pt idx="0">
                  <c:v>161</c:v>
                </c:pt>
                <c:pt idx="1">
                  <c:v>132</c:v>
                </c:pt>
                <c:pt idx="2">
                  <c:v>140</c:v>
                </c:pt>
              </c:numCache>
            </c:numRef>
          </c:xVal>
          <c:yVal>
            <c:numRef>
              <c:f>'September 2022 Data'!$E$8:$E$10</c:f>
              <c:numCache>
                <c:formatCode>General</c:formatCode>
                <c:ptCount val="3"/>
                <c:pt idx="0">
                  <c:v>182</c:v>
                </c:pt>
                <c:pt idx="1">
                  <c:v>183</c:v>
                </c:pt>
                <c:pt idx="2">
                  <c:v>185</c:v>
                </c:pt>
              </c:numCache>
            </c:numRef>
          </c:yVal>
          <c:smooth val="0"/>
          <c:extLst>
            <c:ext xmlns:c15="http://schemas.microsoft.com/office/drawing/2012/chart" uri="{02D57815-91ED-43cb-92C2-25804820EDAC}">
              <c15:datalabelsRange>
                <c15:f>'September 2022 Data'!$A$8:$A$10</c15:f>
                <c15:dlblRangeCache>
                  <c:ptCount val="3"/>
                  <c:pt idx="0">
                    <c:v>Daieisho</c:v>
                  </c:pt>
                  <c:pt idx="1">
                    <c:v>Wakatakakage</c:v>
                  </c:pt>
                  <c:pt idx="2">
                    <c:v>Hoshoryu</c:v>
                  </c:pt>
                </c15:dlblRangeCache>
              </c15:datalabelsRange>
            </c:ext>
            <c:ext xmlns:c16="http://schemas.microsoft.com/office/drawing/2014/chart" uri="{C3380CC4-5D6E-409C-BE32-E72D297353CC}">
              <c16:uniqueId val="{0000002F-A485-42A7-BF7D-0B686981A7EC}"/>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layout>
                <c:manualLayout>
                  <c:x val="-0.11575641794516378"/>
                  <c:y val="-8.0733941454860583E-3"/>
                </c:manualLayout>
              </c:layout>
              <c:tx>
                <c:rich>
                  <a:bodyPr/>
                  <a:lstStyle/>
                  <a:p>
                    <a:fld id="{E03459C0-E9B6-400A-BEA3-AB9F41FC15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485-42A7-BF7D-0B686981A7EC}"/>
                </c:ext>
              </c:extLst>
            </c:dLbl>
            <c:dLbl>
              <c:idx val="1"/>
              <c:layout>
                <c:manualLayout>
                  <c:x val="-5.2749760076277172E-2"/>
                  <c:y val="-3.027522804557272E-2"/>
                </c:manualLayout>
              </c:layout>
              <c:tx>
                <c:rich>
                  <a:bodyPr/>
                  <a:lstStyle/>
                  <a:p>
                    <a:fld id="{F7F00FCD-8E66-4127-9D28-58271378E2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485-42A7-BF7D-0B686981A7EC}"/>
                </c:ext>
              </c:extLst>
            </c:dLbl>
            <c:dLbl>
              <c:idx val="2"/>
              <c:tx>
                <c:rich>
                  <a:bodyPr/>
                  <a:lstStyle/>
                  <a:p>
                    <a:fld id="{1964372D-9A29-48ED-A4DE-6325945459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Data'!$F$11:$F$13</c:f>
              <c:numCache>
                <c:formatCode>General</c:formatCode>
                <c:ptCount val="3"/>
                <c:pt idx="0">
                  <c:v>138</c:v>
                </c:pt>
                <c:pt idx="1">
                  <c:v>151</c:v>
                </c:pt>
                <c:pt idx="2">
                  <c:v>212</c:v>
                </c:pt>
              </c:numCache>
            </c:numRef>
          </c:xVal>
          <c:yVal>
            <c:numRef>
              <c:f>'September 2022 Data'!$E$11:$E$13</c:f>
              <c:numCache>
                <c:formatCode>General</c:formatCode>
                <c:ptCount val="3"/>
                <c:pt idx="0">
                  <c:v>185</c:v>
                </c:pt>
                <c:pt idx="1">
                  <c:v>187</c:v>
                </c:pt>
                <c:pt idx="2">
                  <c:v>190</c:v>
                </c:pt>
              </c:numCache>
            </c:numRef>
          </c:yVal>
          <c:smooth val="0"/>
          <c:extLst>
            <c:ext xmlns:c15="http://schemas.microsoft.com/office/drawing/2012/chart" uri="{02D57815-91ED-43cb-92C2-25804820EDAC}">
              <c15:datalabelsRange>
                <c15:f>'September 2022 Data'!$A$11:$A$13</c15:f>
                <c15:dlblRangeCache>
                  <c:ptCount val="3"/>
                  <c:pt idx="0">
                    <c:v>Kiribayama</c:v>
                  </c:pt>
                  <c:pt idx="1">
                    <c:v>Abi</c:v>
                  </c:pt>
                  <c:pt idx="2">
                    <c:v>Ichinojo</c:v>
                  </c:pt>
                </c15:dlblRangeCache>
              </c15:datalabelsRange>
            </c:ext>
            <c:ext xmlns:c16="http://schemas.microsoft.com/office/drawing/2014/chart" uri="{C3380CC4-5D6E-409C-BE32-E72D297353CC}">
              <c16:uniqueId val="{00000030-A485-42A7-BF7D-0B686981A7EC}"/>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xVal>
            <c:numRef>
              <c:f>'September 2022 Data'!$F$14:$F$21</c:f>
              <c:numCache>
                <c:formatCode>General</c:formatCode>
                <c:ptCount val="8"/>
                <c:pt idx="0">
                  <c:v>114</c:v>
                </c:pt>
                <c:pt idx="1">
                  <c:v>133</c:v>
                </c:pt>
                <c:pt idx="2">
                  <c:v>153</c:v>
                </c:pt>
                <c:pt idx="3">
                  <c:v>167</c:v>
                </c:pt>
                <c:pt idx="4">
                  <c:v>151</c:v>
                </c:pt>
                <c:pt idx="5">
                  <c:v>174</c:v>
                </c:pt>
                <c:pt idx="6">
                  <c:v>170</c:v>
                </c:pt>
                <c:pt idx="7">
                  <c:v>182</c:v>
                </c:pt>
              </c:numCache>
            </c:numRef>
          </c:xVal>
          <c:yVal>
            <c:numRef>
              <c:f>'September 2022 Data'!$E$14:$E$21</c:f>
              <c:numCache>
                <c:formatCode>General</c:formatCode>
                <c:ptCount val="8"/>
                <c:pt idx="0">
                  <c:v>171</c:v>
                </c:pt>
                <c:pt idx="1">
                  <c:v>174</c:v>
                </c:pt>
                <c:pt idx="2">
                  <c:v>180</c:v>
                </c:pt>
                <c:pt idx="3">
                  <c:v>189</c:v>
                </c:pt>
                <c:pt idx="4">
                  <c:v>175</c:v>
                </c:pt>
                <c:pt idx="5">
                  <c:v>189</c:v>
                </c:pt>
                <c:pt idx="6">
                  <c:v>184</c:v>
                </c:pt>
                <c:pt idx="7">
                  <c:v>186</c:v>
                </c:pt>
              </c:numCache>
            </c:numRef>
          </c:yVal>
          <c:smooth val="0"/>
          <c:extLst>
            <c:ext xmlns:c16="http://schemas.microsoft.com/office/drawing/2014/chart" uri="{C3380CC4-5D6E-409C-BE32-E72D297353CC}">
              <c16:uniqueId val="{00000031-A485-42A7-BF7D-0B686981A7EC}"/>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xVal>
            <c:numRef>
              <c:f>'September 2022 Data'!$F$23:$F$29</c:f>
              <c:numCache>
                <c:formatCode>General</c:formatCode>
                <c:ptCount val="7"/>
                <c:pt idx="0">
                  <c:v>166</c:v>
                </c:pt>
                <c:pt idx="1">
                  <c:v>149</c:v>
                </c:pt>
                <c:pt idx="2">
                  <c:v>135</c:v>
                </c:pt>
                <c:pt idx="3">
                  <c:v>162</c:v>
                </c:pt>
                <c:pt idx="4">
                  <c:v>186</c:v>
                </c:pt>
                <c:pt idx="5">
                  <c:v>161</c:v>
                </c:pt>
                <c:pt idx="6">
                  <c:v>179</c:v>
                </c:pt>
              </c:numCache>
            </c:numRef>
          </c:xVal>
          <c:yVal>
            <c:numRef>
              <c:f>'September 2022 Data'!$E$23:$E$29</c:f>
              <c:numCache>
                <c:formatCode>General</c:formatCode>
                <c:ptCount val="7"/>
                <c:pt idx="0">
                  <c:v>186</c:v>
                </c:pt>
                <c:pt idx="1">
                  <c:v>183</c:v>
                </c:pt>
                <c:pt idx="2">
                  <c:v>186</c:v>
                </c:pt>
                <c:pt idx="3">
                  <c:v>178</c:v>
                </c:pt>
                <c:pt idx="4">
                  <c:v>190</c:v>
                </c:pt>
                <c:pt idx="5">
                  <c:v>184</c:v>
                </c:pt>
                <c:pt idx="6">
                  <c:v>192</c:v>
                </c:pt>
              </c:numCache>
            </c:numRef>
          </c:yVal>
          <c:smooth val="0"/>
          <c:extLst>
            <c:ext xmlns:c16="http://schemas.microsoft.com/office/drawing/2014/chart" uri="{C3380CC4-5D6E-409C-BE32-E72D297353CC}">
              <c16:uniqueId val="{00000032-A485-42A7-BF7D-0B686981A7EC}"/>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xVal>
            <c:numRef>
              <c:f>'September 2022 Data'!$F$30:$F$37</c:f>
              <c:numCache>
                <c:formatCode>General</c:formatCode>
                <c:ptCount val="8"/>
                <c:pt idx="0">
                  <c:v>131</c:v>
                </c:pt>
                <c:pt idx="1">
                  <c:v>154</c:v>
                </c:pt>
                <c:pt idx="2">
                  <c:v>148</c:v>
                </c:pt>
                <c:pt idx="3">
                  <c:v>167</c:v>
                </c:pt>
                <c:pt idx="4">
                  <c:v>189</c:v>
                </c:pt>
                <c:pt idx="5">
                  <c:v>158</c:v>
                </c:pt>
                <c:pt idx="6">
                  <c:v>154</c:v>
                </c:pt>
                <c:pt idx="7">
                  <c:v>156</c:v>
                </c:pt>
              </c:numCache>
            </c:numRef>
          </c:xVal>
          <c:yVal>
            <c:numRef>
              <c:f>'September 2022 Data'!$E$30:$E$37</c:f>
              <c:numCache>
                <c:formatCode>General</c:formatCode>
                <c:ptCount val="8"/>
                <c:pt idx="0">
                  <c:v>176</c:v>
                </c:pt>
                <c:pt idx="1">
                  <c:v>189</c:v>
                </c:pt>
                <c:pt idx="2">
                  <c:v>184</c:v>
                </c:pt>
                <c:pt idx="3">
                  <c:v>184</c:v>
                </c:pt>
                <c:pt idx="4">
                  <c:v>181</c:v>
                </c:pt>
                <c:pt idx="5">
                  <c:v>189</c:v>
                </c:pt>
                <c:pt idx="6">
                  <c:v>187</c:v>
                </c:pt>
                <c:pt idx="7">
                  <c:v>189</c:v>
                </c:pt>
              </c:numCache>
            </c:numRef>
          </c:yVal>
          <c:smooth val="0"/>
          <c:extLst>
            <c:ext xmlns:c16="http://schemas.microsoft.com/office/drawing/2014/chart" uri="{C3380CC4-5D6E-409C-BE32-E72D297353CC}">
              <c16:uniqueId val="{00000033-A485-42A7-BF7D-0B686981A7EC}"/>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xVal>
            <c:numRef>
              <c:f>'September 2022 Data'!$F$38:$F$45</c:f>
              <c:numCache>
                <c:formatCode>General</c:formatCode>
                <c:ptCount val="8"/>
                <c:pt idx="0">
                  <c:v>145</c:v>
                </c:pt>
                <c:pt idx="1">
                  <c:v>176</c:v>
                </c:pt>
                <c:pt idx="2">
                  <c:v>135</c:v>
                </c:pt>
                <c:pt idx="3">
                  <c:v>181</c:v>
                </c:pt>
                <c:pt idx="4">
                  <c:v>107</c:v>
                </c:pt>
                <c:pt idx="5">
                  <c:v>200</c:v>
                </c:pt>
                <c:pt idx="6">
                  <c:v>135</c:v>
                </c:pt>
                <c:pt idx="7">
                  <c:v>197</c:v>
                </c:pt>
              </c:numCache>
            </c:numRef>
          </c:xVal>
          <c:yVal>
            <c:numRef>
              <c:f>'September 2022 Data'!$E$38:$E$45</c:f>
              <c:numCache>
                <c:formatCode>General</c:formatCode>
                <c:ptCount val="8"/>
                <c:pt idx="0">
                  <c:v>187</c:v>
                </c:pt>
                <c:pt idx="1">
                  <c:v>189</c:v>
                </c:pt>
                <c:pt idx="2">
                  <c:v>183</c:v>
                </c:pt>
                <c:pt idx="3">
                  <c:v>185</c:v>
                </c:pt>
                <c:pt idx="4">
                  <c:v>169</c:v>
                </c:pt>
                <c:pt idx="5">
                  <c:v>184</c:v>
                </c:pt>
                <c:pt idx="6">
                  <c:v>178</c:v>
                </c:pt>
                <c:pt idx="7">
                  <c:v>190</c:v>
                </c:pt>
              </c:numCache>
            </c:numRef>
          </c:yVal>
          <c:smooth val="0"/>
          <c:extLst>
            <c:ext xmlns:c16="http://schemas.microsoft.com/office/drawing/2014/chart" uri="{C3380CC4-5D6E-409C-BE32-E72D297353CC}">
              <c16:uniqueId val="{00000034-A485-42A7-BF7D-0B686981A7EC}"/>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BMI histogram for top sumo wrestlers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BMI histogram for top sumo wrestlers</a:t>
          </a:r>
        </a:p>
      </cx:txPr>
    </cx:title>
    <cx:plotArea>
      <cx:plotAreaRegion>
        <cx:series layoutId="clusteredColumn" uniqueId="{D5E39805-BBFC-46AF-B444-6C874E1021C3}">
          <cx:spPr>
            <a:solidFill>
              <a:schemeClr val="accent3"/>
            </a:solidFill>
          </cx:spPr>
          <cx:dataId val="0"/>
          <cx:layoutPr>
            <cx:binning intervalClosed="r" underflow="auto" overflow="auto">
              <cx:binCount val="10"/>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42FEC0-3E2D-4A29-BF38-A8200563758D}">
  <sheetPr codeName="Chart2"/>
  <sheetViews>
    <sheetView zoomScale="17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791052-9909-4553-9940-952302C699F8}">
  <sheetPr codeName="Chart4"/>
  <sheetViews>
    <sheetView zoomScale="178"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B654C2-32DF-4F77-9C25-3E164D5340C2}">
  <sheetPr/>
  <sheetViews>
    <sheetView tabSelected="1" zoomScale="11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absoluteAnchor>
    <xdr:pos x="0" y="0"/>
    <xdr:ext cx="8655442" cy="6268841"/>
    <xdr:graphicFrame macro="">
      <xdr:nvGraphicFramePr>
        <xdr:cNvPr id="2" name="Chart 1">
          <a:extLst>
            <a:ext uri="{FF2B5EF4-FFF2-40B4-BE49-F238E27FC236}">
              <a16:creationId xmlns:a16="http://schemas.microsoft.com/office/drawing/2014/main" id="{E02F1B1A-3750-48D1-AB4F-E80B7DBF50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5442" cy="6268841"/>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3F8C355-9F3E-493E-B480-49E2B165D8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499038DD-CAB3-2754-466F-ECA64760E9DB}"/>
            </a:ext>
          </a:extLst>
        </cdr:cNvPr>
        <cdr:cNvSpPr>
          <a:spLocks xmlns:a="http://schemas.openxmlformats.org/drawingml/2006/main" noTextEdit="1"/>
        </cdr:cNvSpPr>
      </cdr:nvSpPr>
      <cdr:spPr>
        <a:xfrm xmlns:a="http://schemas.openxmlformats.org/drawingml/2006/main">
          <a:off x="0" y="0"/>
          <a:ext cx="8655442" cy="6268841"/>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US" sz="1100"/>
            <a:t>This chart isn't available in your version of Excel.
Editing this shape or saving this workbook into a different file format will permanently break the chart.</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67338" cy="6292273"/>
    <xdr:graphicFrame macro="">
      <xdr:nvGraphicFramePr>
        <xdr:cNvPr id="2" name="Chart 1">
          <a:extLst>
            <a:ext uri="{FF2B5EF4-FFF2-40B4-BE49-F238E27FC236}">
              <a16:creationId xmlns:a16="http://schemas.microsoft.com/office/drawing/2014/main" id="{35DC3183-B213-D4F6-BA21-57A943762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517493</xdr:colOff>
      <xdr:row>86</xdr:row>
      <xdr:rowOff>180974</xdr:rowOff>
    </xdr:to>
    <xdr:pic>
      <xdr:nvPicPr>
        <xdr:cNvPr id="2" name="Picture 1">
          <a:extLst>
            <a:ext uri="{FF2B5EF4-FFF2-40B4-BE49-F238E27FC236}">
              <a16:creationId xmlns:a16="http://schemas.microsoft.com/office/drawing/2014/main" id="{D0001326-3FCB-4489-83CB-2AFA428FF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596193" cy="1574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15</xdr:row>
      <xdr:rowOff>0</xdr:rowOff>
    </xdr:from>
    <xdr:ext cx="5580990" cy="3619024"/>
    <xdr:pic>
      <xdr:nvPicPr>
        <xdr:cNvPr id="2" name="Picture 1">
          <a:extLst>
            <a:ext uri="{FF2B5EF4-FFF2-40B4-BE49-F238E27FC236}">
              <a16:creationId xmlns:a16="http://schemas.microsoft.com/office/drawing/2014/main" id="{8C7AE8E5-D180-4DE5-8DCF-2FA01081E381}"/>
            </a:ext>
          </a:extLst>
        </xdr:cNvPr>
        <xdr:cNvPicPr>
          <a:picLocks noChangeAspect="1"/>
        </xdr:cNvPicPr>
      </xdr:nvPicPr>
      <xdr:blipFill>
        <a:blip xmlns:r="http://schemas.openxmlformats.org/officeDocument/2006/relationships" r:embed="rId1"/>
        <a:stretch>
          <a:fillRect/>
        </a:stretch>
      </xdr:blipFill>
      <xdr:spPr>
        <a:xfrm>
          <a:off x="0" y="1085850"/>
          <a:ext cx="5580990" cy="3619024"/>
        </a:xfrm>
        <a:prstGeom prst="rect">
          <a:avLst/>
        </a:prstGeom>
      </xdr:spPr>
    </xdr:pic>
    <xdr:clientData/>
  </xdr:oneCellAnchor>
  <xdr:twoCellAnchor editAs="oneCell">
    <xdr:from>
      <xdr:col>0</xdr:col>
      <xdr:colOff>304800</xdr:colOff>
      <xdr:row>40</xdr:row>
      <xdr:rowOff>127000</xdr:rowOff>
    </xdr:from>
    <xdr:to>
      <xdr:col>4</xdr:col>
      <xdr:colOff>2708275</xdr:colOff>
      <xdr:row>134</xdr:row>
      <xdr:rowOff>171450</xdr:rowOff>
    </xdr:to>
    <xdr:pic>
      <xdr:nvPicPr>
        <xdr:cNvPr id="3" name="Picture 2">
          <a:extLst>
            <a:ext uri="{FF2B5EF4-FFF2-40B4-BE49-F238E27FC236}">
              <a16:creationId xmlns:a16="http://schemas.microsoft.com/office/drawing/2014/main" id="{72607EB6-FF1D-3759-19E3-4B1400A39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7759700"/>
          <a:ext cx="8677275" cy="173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2MPCL\AppData\Roaming\Microsoft\AddIns\X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sheetName val="Wilcoxon Table"/>
      <sheetName val="Mann Table"/>
      <sheetName val="Runs Table"/>
      <sheetName val="KS Table"/>
      <sheetName val="KS2 Table"/>
      <sheetName val="Lil Table"/>
      <sheetName val="AD Table"/>
      <sheetName val="AD2 Table"/>
      <sheetName val="SW Table"/>
      <sheetName val="Stud. Q Table"/>
      <sheetName val="Stud. Q Table 2"/>
      <sheetName val="Sp Rho Table"/>
      <sheetName val="Ken Tau Table"/>
      <sheetName val="Durbin Table"/>
      <sheetName val="Dunnett Table"/>
      <sheetName val="Dunnett 1"/>
      <sheetName val="Prime"/>
      <sheetName val="MSSD"/>
      <sheetName val="XRealStats"/>
    </sheetNames>
    <definedNames>
      <definedName name="CLUST_Converge"/>
      <definedName name="ClustAna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s://twitter.com/SumoFollower/status/15189336519621386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DD38-AD06-4250-9520-A2F29B57D9C0}">
  <dimension ref="A2:Q45"/>
  <sheetViews>
    <sheetView zoomScale="106" zoomScaleNormal="106" workbookViewId="0">
      <pane xSplit="1" ySplit="3" topLeftCell="B4" activePane="bottomRight" state="frozen"/>
      <selection pane="topRight" activeCell="B1" sqref="B1"/>
      <selection pane="bottomLeft" activeCell="A4" sqref="A4"/>
      <selection pane="bottomRight" activeCell="E19" sqref="E19"/>
    </sheetView>
  </sheetViews>
  <sheetFormatPr defaultRowHeight="14.5"/>
  <cols>
    <col min="1" max="4" width="21.08984375" customWidth="1"/>
    <col min="6" max="6" width="8.7265625" style="19"/>
    <col min="7" max="7" width="11.26953125" bestFit="1" customWidth="1"/>
    <col min="8" max="8" width="8.7265625" style="4"/>
  </cols>
  <sheetData>
    <row r="2" spans="1:17">
      <c r="C2" t="s">
        <v>134</v>
      </c>
    </row>
    <row r="3" spans="1:17">
      <c r="A3" t="s">
        <v>3</v>
      </c>
      <c r="B3" t="s">
        <v>11</v>
      </c>
      <c r="C3" t="s">
        <v>131</v>
      </c>
      <c r="D3" t="s">
        <v>156</v>
      </c>
      <c r="E3" t="s">
        <v>5</v>
      </c>
      <c r="F3" s="19" t="s">
        <v>4</v>
      </c>
      <c r="G3" t="s">
        <v>26</v>
      </c>
      <c r="H3" s="4" t="s">
        <v>6</v>
      </c>
      <c r="I3" t="s">
        <v>7</v>
      </c>
      <c r="J3" t="s">
        <v>8</v>
      </c>
      <c r="K3" t="s">
        <v>9</v>
      </c>
      <c r="L3" t="s">
        <v>10</v>
      </c>
      <c r="Q3" s="14"/>
    </row>
    <row r="4" spans="1:17">
      <c r="A4" s="1" t="s">
        <v>86</v>
      </c>
      <c r="B4" s="1">
        <v>7</v>
      </c>
      <c r="C4" s="1" t="s">
        <v>14</v>
      </c>
      <c r="D4" s="1">
        <f>_xlfn.XLOOKUP(C4,'rank lookup'!$A$1:$A$20,'rank lookup'!$B$1:$B$20,,0)</f>
        <v>1</v>
      </c>
      <c r="E4" s="20">
        <v>192</v>
      </c>
      <c r="F4" s="20">
        <v>181</v>
      </c>
      <c r="G4" s="5">
        <f>F4/(E4*E4)*10000</f>
        <v>49.099392361111107</v>
      </c>
      <c r="H4" s="4">
        <f>CONVERT(E4,"cm","in")</f>
        <v>75.59055118110237</v>
      </c>
      <c r="I4">
        <f>_xlfn.FLOOR.MATH(H4/12)</f>
        <v>6</v>
      </c>
      <c r="J4">
        <f>ROUND(H4-I4*12,1)</f>
        <v>3.6</v>
      </c>
      <c r="K4" t="str">
        <f>I4&amp;"' "&amp;J4&amp;""""</f>
        <v>6' 3.6"</v>
      </c>
      <c r="L4">
        <f>ROUND(CONVERT(F4,"kg","lbm"),0)</f>
        <v>399</v>
      </c>
    </row>
    <row r="5" spans="1:17">
      <c r="A5" s="1" t="s">
        <v>123</v>
      </c>
      <c r="B5" s="1">
        <v>2</v>
      </c>
      <c r="C5" s="1" t="s">
        <v>39</v>
      </c>
      <c r="D5" s="1">
        <f>_xlfn.XLOOKUP(C5,'rank lookup'!$A$1:$A$20,'rank lookup'!$B$1:$B$20,,0)</f>
        <v>2</v>
      </c>
      <c r="E5" s="20">
        <v>175</v>
      </c>
      <c r="F5" s="20">
        <v>163</v>
      </c>
      <c r="G5" s="5">
        <f>F5/(E5*E5)*10000</f>
        <v>53.224489795918366</v>
      </c>
      <c r="H5" s="4">
        <f>CONVERT(E5,"cm","in")</f>
        <v>68.897637795275585</v>
      </c>
      <c r="I5">
        <f>_xlfn.FLOOR.MATH(H5/12)</f>
        <v>5</v>
      </c>
      <c r="J5">
        <f>ROUND(H5-I5*12,1)</f>
        <v>8.9</v>
      </c>
      <c r="K5" t="str">
        <f>I5&amp;"' "&amp;J5&amp;""""</f>
        <v>5' 8.9"</v>
      </c>
      <c r="L5">
        <f>ROUND(CONVERT(F5,"kg","lbm"),0)</f>
        <v>359</v>
      </c>
      <c r="M5" s="14"/>
    </row>
    <row r="6" spans="1:17">
      <c r="A6" s="1" t="s">
        <v>116</v>
      </c>
      <c r="B6" s="1">
        <v>2</v>
      </c>
      <c r="C6" s="1" t="s">
        <v>39</v>
      </c>
      <c r="D6" s="1">
        <f>_xlfn.XLOOKUP(C6,'rank lookup'!$A$1:$A$20,'rank lookup'!$B$1:$B$20,,0)</f>
        <v>2</v>
      </c>
      <c r="E6" s="20">
        <v>179</v>
      </c>
      <c r="F6" s="20">
        <v>171</v>
      </c>
      <c r="G6" s="5">
        <f>F6/(E6*E6)*10000</f>
        <v>53.369120813957117</v>
      </c>
      <c r="H6" s="4">
        <f>CONVERT(E6,"cm","in")</f>
        <v>70.472440944881896</v>
      </c>
      <c r="I6">
        <f>_xlfn.FLOOR.MATH(H6/12)</f>
        <v>5</v>
      </c>
      <c r="J6">
        <f>ROUND(H6-I6*12,1)</f>
        <v>10.5</v>
      </c>
      <c r="K6" t="str">
        <f>I6&amp;"' "&amp;J6&amp;""""</f>
        <v>5' 10.5"</v>
      </c>
      <c r="L6">
        <f>ROUND(CONVERT(F6,"kg","lbm"),0)</f>
        <v>377</v>
      </c>
    </row>
    <row r="7" spans="1:17">
      <c r="A7" s="1" t="s">
        <v>109</v>
      </c>
      <c r="B7" s="1">
        <v>1</v>
      </c>
      <c r="C7" s="1" t="s">
        <v>39</v>
      </c>
      <c r="D7" s="1">
        <f>_xlfn.XLOOKUP(C7,'rank lookup'!$A$1:$A$20,'rank lookup'!$B$1:$B$20,,0)</f>
        <v>2</v>
      </c>
      <c r="E7" s="20">
        <v>183</v>
      </c>
      <c r="F7" s="20">
        <v>162</v>
      </c>
      <c r="G7" s="5">
        <f>F7/(E7*E7)*10000</f>
        <v>48.374092985756519</v>
      </c>
      <c r="H7" s="4">
        <f>CONVERT(E7,"cm","in")</f>
        <v>72.047244094488192</v>
      </c>
      <c r="I7">
        <f>_xlfn.FLOOR.MATH(H7/12)</f>
        <v>6</v>
      </c>
      <c r="J7">
        <f>ROUND(H7-I7*12,1)</f>
        <v>0</v>
      </c>
      <c r="K7" t="str">
        <f>I7&amp;"' "&amp;J7&amp;""""</f>
        <v>6' 0"</v>
      </c>
      <c r="L7">
        <f>ROUND(CONVERT(F7,"kg","lbm"),0)</f>
        <v>357</v>
      </c>
    </row>
    <row r="8" spans="1:17">
      <c r="A8" s="1" t="s">
        <v>112</v>
      </c>
      <c r="B8" s="1">
        <v>1</v>
      </c>
      <c r="C8" s="1" t="s">
        <v>31</v>
      </c>
      <c r="D8" s="1">
        <f>_xlfn.XLOOKUP(C8,'rank lookup'!$A$1:$A$20,'rank lookup'!$B$1:$B$20,,0)</f>
        <v>3</v>
      </c>
      <c r="E8" s="20">
        <v>182</v>
      </c>
      <c r="F8" s="20">
        <v>161</v>
      </c>
      <c r="G8" s="5">
        <f>F8/(E8*E8)*10000</f>
        <v>48.605240912933226</v>
      </c>
      <c r="H8" s="4">
        <f>CONVERT(E8,"cm","in")</f>
        <v>71.653543307086608</v>
      </c>
      <c r="I8">
        <f>_xlfn.FLOOR.MATH(H8/12)</f>
        <v>5</v>
      </c>
      <c r="J8">
        <f>ROUND(H8-I8*12,1)</f>
        <v>11.7</v>
      </c>
      <c r="K8" t="str">
        <f>I8&amp;"' "&amp;J8&amp;""""</f>
        <v>5' 11.7"</v>
      </c>
      <c r="L8">
        <f>ROUND(CONVERT(F8,"kg","lbm"),0)</f>
        <v>355</v>
      </c>
    </row>
    <row r="9" spans="1:17">
      <c r="A9" s="1" t="s">
        <v>114</v>
      </c>
      <c r="B9" s="1"/>
      <c r="C9" s="1" t="s">
        <v>31</v>
      </c>
      <c r="D9" s="1">
        <f>_xlfn.XLOOKUP(C9,'rank lookup'!$A$1:$A$20,'rank lookup'!$B$1:$B$20,,0)</f>
        <v>3</v>
      </c>
      <c r="E9" s="20">
        <v>183</v>
      </c>
      <c r="F9" s="20">
        <v>132</v>
      </c>
      <c r="G9" s="5">
        <f>F9/(E9*E9)*10000</f>
        <v>39.415927618023829</v>
      </c>
      <c r="H9" s="4">
        <f>CONVERT(E9,"cm","in")</f>
        <v>72.047244094488192</v>
      </c>
      <c r="I9">
        <f>_xlfn.FLOOR.MATH(H9/12)</f>
        <v>6</v>
      </c>
      <c r="J9">
        <f>ROUND(H9-I9*12,1)</f>
        <v>0</v>
      </c>
      <c r="K9" t="str">
        <f>I9&amp;"' "&amp;J9&amp;""""</f>
        <v>6' 0"</v>
      </c>
      <c r="L9">
        <f>ROUND(CONVERT(F9,"kg","lbm"),0)</f>
        <v>291</v>
      </c>
    </row>
    <row r="10" spans="1:17">
      <c r="A10" s="1" t="s">
        <v>95</v>
      </c>
      <c r="B10" s="1"/>
      <c r="C10" s="1" t="s">
        <v>31</v>
      </c>
      <c r="D10" s="1">
        <f>_xlfn.XLOOKUP(C10,'rank lookup'!$A$1:$A$20,'rank lookup'!$B$1:$B$20,,0)</f>
        <v>3</v>
      </c>
      <c r="E10" s="20">
        <v>185</v>
      </c>
      <c r="F10" s="20">
        <v>140</v>
      </c>
      <c r="G10" s="5">
        <f>F10/(E10*E10)*10000</f>
        <v>40.905770635500367</v>
      </c>
      <c r="H10" s="4">
        <f>CONVERT(E10,"cm","in")</f>
        <v>72.834645669291348</v>
      </c>
      <c r="I10">
        <f>_xlfn.FLOOR.MATH(H10/12)</f>
        <v>6</v>
      </c>
      <c r="J10">
        <f>ROUND(H10-I10*12,1)</f>
        <v>0.8</v>
      </c>
      <c r="K10" t="str">
        <f>I10&amp;"' "&amp;J10&amp;""""</f>
        <v>6' 0.8"</v>
      </c>
      <c r="L10">
        <f>ROUND(CONVERT(F10,"kg","lbm"),0)</f>
        <v>309</v>
      </c>
    </row>
    <row r="11" spans="1:17">
      <c r="A11" s="1" t="s">
        <v>102</v>
      </c>
      <c r="B11" s="1"/>
      <c r="C11" s="1" t="s">
        <v>42</v>
      </c>
      <c r="D11" s="1">
        <f>_xlfn.XLOOKUP(C11,'rank lookup'!$A$1:$A$20,'rank lookup'!$B$1:$B$20,,0)</f>
        <v>4</v>
      </c>
      <c r="E11" s="20">
        <v>185</v>
      </c>
      <c r="F11" s="20">
        <v>138</v>
      </c>
      <c r="G11" s="5">
        <f>F11/(E11*E11)*10000</f>
        <v>40.321402483564647</v>
      </c>
      <c r="H11" s="4">
        <f>CONVERT(E11,"cm","in")</f>
        <v>72.834645669291348</v>
      </c>
      <c r="I11">
        <f>_xlfn.FLOOR.MATH(H11/12)</f>
        <v>6</v>
      </c>
      <c r="J11">
        <f>ROUND(H11-I11*12,1)</f>
        <v>0.8</v>
      </c>
      <c r="K11" t="str">
        <f>I11&amp;"' "&amp;J11&amp;""""</f>
        <v>6' 0.8"</v>
      </c>
      <c r="L11">
        <f>ROUND(CONVERT(F11,"kg","lbm"),0)</f>
        <v>304</v>
      </c>
    </row>
    <row r="12" spans="1:17">
      <c r="A12" s="1" t="s">
        <v>93</v>
      </c>
      <c r="B12" s="1"/>
      <c r="C12" s="1" t="s">
        <v>42</v>
      </c>
      <c r="D12" s="1">
        <f>_xlfn.XLOOKUP(C12,'rank lookup'!$A$1:$A$20,'rank lookup'!$B$1:$B$20,,0)</f>
        <v>4</v>
      </c>
      <c r="E12" s="20">
        <v>187</v>
      </c>
      <c r="F12" s="20">
        <v>151</v>
      </c>
      <c r="G12" s="5">
        <f>F12/(E12*E12)*10000</f>
        <v>43.181103262889984</v>
      </c>
      <c r="H12" s="4">
        <f>CONVERT(E12,"cm","in")</f>
        <v>73.622047244094489</v>
      </c>
      <c r="I12">
        <f>_xlfn.FLOOR.MATH(H12/12)</f>
        <v>6</v>
      </c>
      <c r="J12">
        <f>ROUND(H12-I12*12,1)</f>
        <v>1.6</v>
      </c>
      <c r="K12" t="str">
        <f>I12&amp;"' "&amp;J12&amp;""""</f>
        <v>6' 1.6"</v>
      </c>
      <c r="L12">
        <f>ROUND(CONVERT(F12,"kg","lbm"),0)</f>
        <v>333</v>
      </c>
    </row>
    <row r="13" spans="1:17">
      <c r="A13" s="1" t="s">
        <v>89</v>
      </c>
      <c r="B13" s="1">
        <v>1</v>
      </c>
      <c r="C13" s="1" t="s">
        <v>42</v>
      </c>
      <c r="D13" s="1">
        <f>_xlfn.XLOOKUP(C13,'rank lookup'!$A$1:$A$20,'rank lookup'!$B$1:$B$20,,0)</f>
        <v>4</v>
      </c>
      <c r="E13" s="20">
        <v>190</v>
      </c>
      <c r="F13" s="20">
        <v>212</v>
      </c>
      <c r="G13" s="5">
        <f>F13/(E13*E13)*10000</f>
        <v>58.725761772853183</v>
      </c>
      <c r="H13" s="4">
        <f>CONVERT(E13,"cm","in")</f>
        <v>74.803149606299215</v>
      </c>
      <c r="I13">
        <f>_xlfn.FLOOR.MATH(H13/12)</f>
        <v>6</v>
      </c>
      <c r="J13">
        <f>ROUND(H13-I13*12,1)</f>
        <v>2.8</v>
      </c>
      <c r="K13" t="str">
        <f>I13&amp;"' "&amp;J13&amp;""""</f>
        <v>6' 2.8"</v>
      </c>
      <c r="L13">
        <f>ROUND(CONVERT(F13,"kg","lbm"),0)</f>
        <v>467</v>
      </c>
    </row>
    <row r="14" spans="1:17">
      <c r="A14" s="1" t="s">
        <v>133</v>
      </c>
      <c r="C14" t="s">
        <v>132</v>
      </c>
      <c r="D14" s="1">
        <f>_xlfn.XLOOKUP(C14,'rank lookup'!$A$1:$A$20,'rank lookup'!$B$1:$B$20,,0)</f>
        <v>5</v>
      </c>
      <c r="E14" s="20">
        <v>171</v>
      </c>
      <c r="F14" s="20">
        <v>114</v>
      </c>
      <c r="G14" s="5">
        <f>F14/(E14*E14)*10000</f>
        <v>38.98635477582846</v>
      </c>
      <c r="H14" s="4">
        <f>CONVERT(E14,"cm","in")</f>
        <v>67.322834645669289</v>
      </c>
      <c r="I14">
        <f>_xlfn.FLOOR.MATH(H14/12)</f>
        <v>5</v>
      </c>
      <c r="J14">
        <f>ROUND(H14-I14*12,1)</f>
        <v>7.3</v>
      </c>
      <c r="K14" t="str">
        <f>I14&amp;"' "&amp;J14&amp;""""</f>
        <v>5' 7.3"</v>
      </c>
      <c r="L14">
        <f>ROUND(CONVERT(F14,"kg","lbm"),0)</f>
        <v>251</v>
      </c>
    </row>
    <row r="15" spans="1:17">
      <c r="A15" s="1" t="s">
        <v>124</v>
      </c>
      <c r="B15" s="1"/>
      <c r="C15" s="1" t="s">
        <v>132</v>
      </c>
      <c r="D15" s="1">
        <f>_xlfn.XLOOKUP(C15,'rank lookup'!$A$1:$A$20,'rank lookup'!$B$1:$B$20,,0)</f>
        <v>5</v>
      </c>
      <c r="E15" s="20">
        <v>174</v>
      </c>
      <c r="F15" s="20">
        <v>133</v>
      </c>
      <c r="G15" s="5">
        <f>F15/(E15*E15)*10000</f>
        <v>43.929184832870916</v>
      </c>
      <c r="H15" s="4">
        <f>CONVERT(E15,"cm","in")</f>
        <v>68.503937007874015</v>
      </c>
      <c r="I15">
        <f>_xlfn.FLOOR.MATH(H15/12)</f>
        <v>5</v>
      </c>
      <c r="J15">
        <f>ROUND(H15-I15*12,1)</f>
        <v>8.5</v>
      </c>
      <c r="K15" t="str">
        <f>I15&amp;"' "&amp;J15&amp;""""</f>
        <v>5' 8.5"</v>
      </c>
      <c r="L15">
        <f>ROUND(CONVERT(F15,"kg","lbm"),0)</f>
        <v>293</v>
      </c>
    </row>
    <row r="16" spans="1:17">
      <c r="A16" s="1" t="s">
        <v>117</v>
      </c>
      <c r="B16" s="1"/>
      <c r="C16" s="1" t="s">
        <v>136</v>
      </c>
      <c r="D16" s="1">
        <f>_xlfn.XLOOKUP(C16,'rank lookup'!$A$1:$A$20,'rank lookup'!$B$1:$B$20,,0)</f>
        <v>6</v>
      </c>
      <c r="E16" s="20">
        <v>180</v>
      </c>
      <c r="F16" s="20">
        <v>153</v>
      </c>
      <c r="G16" s="5">
        <f>F16/(E16*E16)*10000</f>
        <v>47.222222222222221</v>
      </c>
      <c r="H16" s="4">
        <f>CONVERT(E16,"cm","in")</f>
        <v>70.866141732283467</v>
      </c>
      <c r="I16">
        <f>_xlfn.FLOOR.MATH(H16/12)</f>
        <v>5</v>
      </c>
      <c r="J16">
        <f>ROUND(H16-I16*12,1)</f>
        <v>10.9</v>
      </c>
      <c r="K16" t="str">
        <f>I16&amp;"' "&amp;J16&amp;""""</f>
        <v>5' 10.9"</v>
      </c>
      <c r="L16">
        <f>ROUND(CONVERT(F16,"kg","lbm"),0)</f>
        <v>337</v>
      </c>
    </row>
    <row r="17" spans="1:12">
      <c r="A17" s="1" t="s">
        <v>94</v>
      </c>
      <c r="B17" s="1"/>
      <c r="C17" s="1" t="s">
        <v>136</v>
      </c>
      <c r="D17" s="1">
        <f>_xlfn.XLOOKUP(C17,'rank lookup'!$A$1:$A$20,'rank lookup'!$B$1:$B$20,,0)</f>
        <v>6</v>
      </c>
      <c r="E17" s="20">
        <v>189</v>
      </c>
      <c r="F17" s="20">
        <v>167</v>
      </c>
      <c r="G17" s="5">
        <f>F17/(E17*E17)*10000</f>
        <v>46.751210772374797</v>
      </c>
      <c r="H17" s="4">
        <f>CONVERT(E17,"cm","in")</f>
        <v>74.409448818897644</v>
      </c>
      <c r="I17">
        <f>_xlfn.FLOOR.MATH(H17/12)</f>
        <v>6</v>
      </c>
      <c r="J17">
        <f>ROUND(H17-I17*12,1)</f>
        <v>2.4</v>
      </c>
      <c r="K17" t="str">
        <f>I17&amp;"' "&amp;J17&amp;""""</f>
        <v>6' 2.4"</v>
      </c>
      <c r="L17">
        <f>ROUND(CONVERT(F17,"kg","lbm"),0)</f>
        <v>368</v>
      </c>
    </row>
    <row r="18" spans="1:12">
      <c r="A18" s="1" t="s">
        <v>121</v>
      </c>
      <c r="B18" s="1"/>
      <c r="C18" s="1" t="s">
        <v>137</v>
      </c>
      <c r="D18" s="1">
        <f>_xlfn.XLOOKUP(C18,'rank lookup'!$A$1:$A$20,'rank lookup'!$B$1:$B$20,,0)</f>
        <v>7</v>
      </c>
      <c r="E18" s="20">
        <v>175</v>
      </c>
      <c r="F18" s="20">
        <v>151</v>
      </c>
      <c r="G18" s="5">
        <f>F18/(E18*E18)*10000</f>
        <v>49.306122448979593</v>
      </c>
      <c r="H18" s="4">
        <f>CONVERT(E18,"cm","in")</f>
        <v>68.897637795275585</v>
      </c>
      <c r="I18">
        <f>_xlfn.FLOOR.MATH(H18/12)</f>
        <v>5</v>
      </c>
      <c r="J18">
        <f>ROUND(H18-I18*12,1)</f>
        <v>8.9</v>
      </c>
      <c r="K18" t="str">
        <f>I18&amp;"' "&amp;J18&amp;""""</f>
        <v>5' 8.9"</v>
      </c>
      <c r="L18">
        <f>ROUND(CONVERT(F18,"kg","lbm"),0)</f>
        <v>333</v>
      </c>
    </row>
    <row r="19" spans="1:12">
      <c r="A19" s="1" t="s">
        <v>92</v>
      </c>
      <c r="B19" s="1">
        <v>1</v>
      </c>
      <c r="C19" s="1" t="s">
        <v>137</v>
      </c>
      <c r="D19" s="1">
        <f>_xlfn.XLOOKUP(C19,'rank lookup'!$A$1:$A$20,'rank lookup'!$B$1:$B$20,,0)</f>
        <v>7</v>
      </c>
      <c r="E19" s="20">
        <v>189</v>
      </c>
      <c r="F19" s="20">
        <v>174</v>
      </c>
      <c r="G19" s="5">
        <f>F19/(E19*E19)*10000</f>
        <v>48.710842361636011</v>
      </c>
      <c r="H19" s="4">
        <f>CONVERT(E19,"cm","in")</f>
        <v>74.409448818897644</v>
      </c>
      <c r="I19">
        <f>_xlfn.FLOOR.MATH(H19/12)</f>
        <v>6</v>
      </c>
      <c r="J19">
        <f>ROUND(H19-I19*12,1)</f>
        <v>2.4</v>
      </c>
      <c r="K19" t="str">
        <f>I19&amp;"' "&amp;J19&amp;""""</f>
        <v>6' 2.4"</v>
      </c>
      <c r="L19">
        <f>ROUND(CONVERT(F19,"kg","lbm"),0)</f>
        <v>384</v>
      </c>
    </row>
    <row r="20" spans="1:12">
      <c r="A20" s="1" t="s">
        <v>138</v>
      </c>
      <c r="C20" s="1" t="s">
        <v>139</v>
      </c>
      <c r="D20" s="1">
        <f>_xlfn.XLOOKUP(C20,'rank lookup'!$A$1:$A$20,'rank lookup'!$B$1:$B$20,,0)</f>
        <v>8</v>
      </c>
      <c r="E20" s="20">
        <v>184</v>
      </c>
      <c r="F20" s="20">
        <v>170</v>
      </c>
      <c r="G20" s="5">
        <f>F20/(E20*E20)*10000</f>
        <v>50.21266540642722</v>
      </c>
      <c r="H20" s="4">
        <f>CONVERT(E20,"cm","in")</f>
        <v>72.440944881889763</v>
      </c>
      <c r="I20">
        <f>_xlfn.FLOOR.MATH(H20/12)</f>
        <v>6</v>
      </c>
      <c r="J20">
        <f>ROUND(H20-I20*12,1)</f>
        <v>0.4</v>
      </c>
      <c r="K20" t="str">
        <f>I20&amp;"' "&amp;J20&amp;""""</f>
        <v>6' 0.4"</v>
      </c>
      <c r="L20">
        <f>ROUND(CONVERT(F20,"kg","lbm"),0)</f>
        <v>375</v>
      </c>
    </row>
    <row r="21" spans="1:12">
      <c r="A21" s="1" t="s">
        <v>96</v>
      </c>
      <c r="B21" s="1"/>
      <c r="C21" s="1" t="s">
        <v>139</v>
      </c>
      <c r="D21" s="1">
        <f>_xlfn.XLOOKUP(C21,'rank lookup'!$A$1:$A$20,'rank lookup'!$B$1:$B$20,,0)</f>
        <v>8</v>
      </c>
      <c r="E21" s="20">
        <v>186</v>
      </c>
      <c r="F21" s="20">
        <v>182</v>
      </c>
      <c r="G21" s="5">
        <f>F21/(E21*E21)*10000</f>
        <v>52.607237830963122</v>
      </c>
      <c r="H21" s="4">
        <f>CONVERT(E21,"cm","in")</f>
        <v>73.228346456692918</v>
      </c>
      <c r="I21">
        <f>_xlfn.FLOOR.MATH(H21/12)</f>
        <v>6</v>
      </c>
      <c r="J21">
        <f>ROUND(H21-I21*12,1)</f>
        <v>1.2</v>
      </c>
      <c r="K21" t="str">
        <f>I21&amp;"' "&amp;J21&amp;""""</f>
        <v>6' 1.2"</v>
      </c>
      <c r="L21">
        <f>ROUND(CONVERT(F21,"kg","lbm"),0)</f>
        <v>401</v>
      </c>
    </row>
    <row r="22" spans="1:12">
      <c r="A22" s="1" t="s">
        <v>111</v>
      </c>
      <c r="B22" s="1"/>
      <c r="C22" s="1" t="s">
        <v>140</v>
      </c>
      <c r="D22" s="1">
        <f>_xlfn.XLOOKUP(C22,'rank lookup'!$A$1:$A$20,'rank lookup'!$B$1:$B$20,,0)</f>
        <v>9</v>
      </c>
      <c r="E22" s="20">
        <v>182</v>
      </c>
      <c r="F22" s="20">
        <v>141</v>
      </c>
      <c r="G22" s="5">
        <f>F22/(E22*E22)*10000</f>
        <v>42.567322787103002</v>
      </c>
      <c r="H22" s="4">
        <f>CONVERT(E22,"cm","in")</f>
        <v>71.653543307086608</v>
      </c>
      <c r="I22">
        <f>_xlfn.FLOOR.MATH(H22/12)</f>
        <v>5</v>
      </c>
      <c r="J22">
        <f>ROUND(H22-I22*12,1)</f>
        <v>11.7</v>
      </c>
      <c r="K22" t="str">
        <f>I22&amp;"' "&amp;J22&amp;""""</f>
        <v>5' 11.7"</v>
      </c>
      <c r="L22">
        <f>ROUND(CONVERT(F22,"kg","lbm"),0)</f>
        <v>311</v>
      </c>
    </row>
    <row r="23" spans="1:12">
      <c r="A23" s="1" t="s">
        <v>104</v>
      </c>
      <c r="B23" s="1"/>
      <c r="C23" s="1" t="s">
        <v>140</v>
      </c>
      <c r="D23" s="1">
        <f>_xlfn.XLOOKUP(C23,'rank lookup'!$A$1:$A$20,'rank lookup'!$B$1:$B$20,,0)</f>
        <v>9</v>
      </c>
      <c r="E23" s="20">
        <v>186</v>
      </c>
      <c r="F23" s="20">
        <v>166</v>
      </c>
      <c r="G23" s="5">
        <f>F23/(E23*E23)*10000</f>
        <v>47.982425713955372</v>
      </c>
      <c r="H23" s="4">
        <f>CONVERT(E23,"cm","in")</f>
        <v>73.228346456692918</v>
      </c>
      <c r="I23">
        <f>_xlfn.FLOOR.MATH(H23/12)</f>
        <v>6</v>
      </c>
      <c r="J23">
        <f>ROUND(H23-I23*12,1)</f>
        <v>1.2</v>
      </c>
      <c r="K23" t="str">
        <f>I23&amp;"' "&amp;J23&amp;""""</f>
        <v>6' 1.2"</v>
      </c>
      <c r="L23">
        <f>ROUND(CONVERT(F23,"kg","lbm"),0)</f>
        <v>366</v>
      </c>
    </row>
    <row r="24" spans="1:12">
      <c r="A24" s="1" t="s">
        <v>99</v>
      </c>
      <c r="B24" s="1"/>
      <c r="C24" s="1" t="s">
        <v>141</v>
      </c>
      <c r="D24" s="1">
        <f>_xlfn.XLOOKUP(C24,'rank lookup'!$A$1:$A$20,'rank lookup'!$B$1:$B$20,,0)</f>
        <v>10</v>
      </c>
      <c r="E24" s="20">
        <v>183</v>
      </c>
      <c r="F24" s="20">
        <v>149</v>
      </c>
      <c r="G24" s="5">
        <f>F24/(E24*E24)*10000</f>
        <v>44.492221326405691</v>
      </c>
      <c r="H24" s="4">
        <f>CONVERT(E24,"cm","in")</f>
        <v>72.047244094488192</v>
      </c>
      <c r="I24">
        <f>_xlfn.FLOOR.MATH(H24/12)</f>
        <v>6</v>
      </c>
      <c r="J24">
        <f>ROUND(H24-I24*12,1)</f>
        <v>0</v>
      </c>
      <c r="K24" t="str">
        <f>I24&amp;"' "&amp;J24&amp;""""</f>
        <v>6' 0"</v>
      </c>
      <c r="L24">
        <f>ROUND(CONVERT(F24,"kg","lbm"),0)</f>
        <v>328</v>
      </c>
    </row>
    <row r="25" spans="1:12">
      <c r="A25" s="1" t="s">
        <v>100</v>
      </c>
      <c r="B25" s="1"/>
      <c r="C25" s="1" t="s">
        <v>141</v>
      </c>
      <c r="D25" s="1">
        <f>_xlfn.XLOOKUP(C25,'rank lookup'!$A$1:$A$20,'rank lookup'!$B$1:$B$20,,0)</f>
        <v>10</v>
      </c>
      <c r="E25" s="20">
        <v>186</v>
      </c>
      <c r="F25" s="20">
        <v>135</v>
      </c>
      <c r="G25" s="5">
        <f>F25/(E25*E25)*10000</f>
        <v>39.021852237252858</v>
      </c>
      <c r="H25" s="4">
        <f>CONVERT(E25,"cm","in")</f>
        <v>73.228346456692918</v>
      </c>
      <c r="I25">
        <f>_xlfn.FLOOR.MATH(H25/12)</f>
        <v>6</v>
      </c>
      <c r="J25">
        <f>ROUND(H25-I25*12,1)</f>
        <v>1.2</v>
      </c>
      <c r="K25" t="str">
        <f>I25&amp;"' "&amp;J25&amp;""""</f>
        <v>6' 1.2"</v>
      </c>
      <c r="L25">
        <f>ROUND(CONVERT(F25,"kg","lbm"),0)</f>
        <v>298</v>
      </c>
    </row>
    <row r="26" spans="1:12">
      <c r="A26" s="1" t="s">
        <v>120</v>
      </c>
      <c r="B26" s="1"/>
      <c r="C26" s="1" t="s">
        <v>135</v>
      </c>
      <c r="D26" s="1">
        <f>_xlfn.XLOOKUP(C26,'rank lookup'!$A$1:$A$20,'rank lookup'!$B$1:$B$20,,0)</f>
        <v>11</v>
      </c>
      <c r="E26" s="20">
        <v>178</v>
      </c>
      <c r="F26" s="20">
        <v>162</v>
      </c>
      <c r="G26" s="5">
        <f>F26/(E26*E26)*10000</f>
        <v>51.129907839919206</v>
      </c>
      <c r="H26" s="4">
        <f>CONVERT(E26,"cm","in")</f>
        <v>70.078740157480311</v>
      </c>
      <c r="I26">
        <f>_xlfn.FLOOR.MATH(H26/12)</f>
        <v>5</v>
      </c>
      <c r="J26">
        <f>ROUND(H26-I26*12,1)</f>
        <v>10.1</v>
      </c>
      <c r="K26" t="str">
        <f>I26&amp;"' "&amp;J26&amp;""""</f>
        <v>5' 10.1"</v>
      </c>
      <c r="L26">
        <f>ROUND(CONVERT(F26,"kg","lbm"),0)</f>
        <v>357</v>
      </c>
    </row>
    <row r="27" spans="1:12">
      <c r="A27" s="1" t="s">
        <v>91</v>
      </c>
      <c r="B27" s="1"/>
      <c r="C27" s="1" t="s">
        <v>135</v>
      </c>
      <c r="D27" s="1">
        <f>_xlfn.XLOOKUP(C27,'rank lookup'!$A$1:$A$20,'rank lookup'!$B$1:$B$20,,0)</f>
        <v>11</v>
      </c>
      <c r="E27" s="20">
        <v>190</v>
      </c>
      <c r="F27" s="20">
        <v>186</v>
      </c>
      <c r="G27" s="5">
        <f>F27/(E27*E27)*10000</f>
        <v>51.523545706371188</v>
      </c>
      <c r="H27" s="4">
        <f>CONVERT(E27,"cm","in")</f>
        <v>74.803149606299215</v>
      </c>
      <c r="I27">
        <f>_xlfn.FLOOR.MATH(H27/12)</f>
        <v>6</v>
      </c>
      <c r="J27">
        <f>ROUND(H27-I27*12,1)</f>
        <v>2.8</v>
      </c>
      <c r="K27" t="str">
        <f>I27&amp;"' "&amp;J27&amp;""""</f>
        <v>6' 2.8"</v>
      </c>
      <c r="L27">
        <f>ROUND(CONVERT(F27,"kg","lbm"),0)</f>
        <v>410</v>
      </c>
    </row>
    <row r="28" spans="1:12">
      <c r="A28" s="1" t="s">
        <v>103</v>
      </c>
      <c r="B28" s="1"/>
      <c r="C28" s="1" t="s">
        <v>142</v>
      </c>
      <c r="D28" s="1">
        <f>_xlfn.XLOOKUP(C28,'rank lookup'!$A$1:$A$20,'rank lookup'!$B$1:$B$20,,0)</f>
        <v>12</v>
      </c>
      <c r="E28" s="20">
        <v>184</v>
      </c>
      <c r="F28" s="20">
        <v>161</v>
      </c>
      <c r="G28" s="5">
        <f>F28/(E28*E28)*10000</f>
        <v>47.554347826086961</v>
      </c>
      <c r="H28" s="4">
        <f>CONVERT(E28,"cm","in")</f>
        <v>72.440944881889763</v>
      </c>
      <c r="I28">
        <f>_xlfn.FLOOR.MATH(H28/12)</f>
        <v>6</v>
      </c>
      <c r="J28">
        <f>ROUND(H28-I28*12,1)</f>
        <v>0.4</v>
      </c>
      <c r="K28" t="str">
        <f>I28&amp;"' "&amp;J28&amp;""""</f>
        <v>6' 0.4"</v>
      </c>
      <c r="L28">
        <f>ROUND(CONVERT(F28,"kg","lbm"),0)</f>
        <v>355</v>
      </c>
    </row>
    <row r="29" spans="1:12">
      <c r="A29" s="1" t="s">
        <v>87</v>
      </c>
      <c r="B29" s="1">
        <v>1</v>
      </c>
      <c r="C29" s="1" t="s">
        <v>142</v>
      </c>
      <c r="D29" s="1">
        <f>_xlfn.XLOOKUP(C29,'rank lookup'!$A$1:$A$20,'rank lookup'!$B$1:$B$20,,0)</f>
        <v>12</v>
      </c>
      <c r="E29" s="20">
        <v>192</v>
      </c>
      <c r="F29" s="20">
        <v>179</v>
      </c>
      <c r="G29" s="5">
        <f>F29/(E29*E29)*10000</f>
        <v>48.556857638888893</v>
      </c>
      <c r="H29" s="4">
        <f>CONVERT(E29,"cm","in")</f>
        <v>75.59055118110237</v>
      </c>
      <c r="I29">
        <f>_xlfn.FLOOR.MATH(H29/12)</f>
        <v>6</v>
      </c>
      <c r="J29">
        <f>ROUND(H29-I29*12,1)</f>
        <v>3.6</v>
      </c>
      <c r="K29" t="str">
        <f>I29&amp;"' "&amp;J29&amp;""""</f>
        <v>6' 3.6"</v>
      </c>
      <c r="L29">
        <f>ROUND(CONVERT(F29,"kg","lbm"),0)</f>
        <v>395</v>
      </c>
    </row>
    <row r="30" spans="1:12">
      <c r="A30" s="1" t="s">
        <v>122</v>
      </c>
      <c r="B30" s="1"/>
      <c r="C30" s="1" t="s">
        <v>143</v>
      </c>
      <c r="D30" s="1">
        <f>_xlfn.XLOOKUP(C30,'rank lookup'!$A$1:$A$20,'rank lookup'!$B$1:$B$20,,0)</f>
        <v>13</v>
      </c>
      <c r="E30" s="20">
        <v>176</v>
      </c>
      <c r="F30" s="20">
        <v>131</v>
      </c>
      <c r="G30" s="5">
        <f>F30/(E30*E30)*10000</f>
        <v>42.290805785123965</v>
      </c>
      <c r="H30" s="4">
        <f>CONVERT(E30,"cm","in")</f>
        <v>69.29133858267717</v>
      </c>
      <c r="I30">
        <f>_xlfn.FLOOR.MATH(H30/12)</f>
        <v>5</v>
      </c>
      <c r="J30">
        <f>ROUND(H30-I30*12,1)</f>
        <v>9.3000000000000007</v>
      </c>
      <c r="K30" t="str">
        <f>I30&amp;"' "&amp;J30&amp;""""</f>
        <v>5' 9.3"</v>
      </c>
      <c r="L30">
        <f>ROUND(CONVERT(F30,"kg","lbm"),0)</f>
        <v>289</v>
      </c>
    </row>
    <row r="31" spans="1:12">
      <c r="A31" s="1" t="s">
        <v>97</v>
      </c>
      <c r="B31" s="1"/>
      <c r="C31" s="1" t="s">
        <v>143</v>
      </c>
      <c r="D31" s="1">
        <f>_xlfn.XLOOKUP(C31,'rank lookup'!$A$1:$A$20,'rank lookup'!$B$1:$B$20,,0)</f>
        <v>13</v>
      </c>
      <c r="E31" s="20">
        <v>189</v>
      </c>
      <c r="F31" s="20">
        <v>154</v>
      </c>
      <c r="G31" s="5">
        <f>F31/(E31*E31)*10000</f>
        <v>43.111894963746821</v>
      </c>
      <c r="H31" s="4">
        <f>CONVERT(E31,"cm","in")</f>
        <v>74.409448818897644</v>
      </c>
      <c r="I31">
        <f>_xlfn.FLOOR.MATH(H31/12)</f>
        <v>6</v>
      </c>
      <c r="J31">
        <f>ROUND(H31-I31*12,1)</f>
        <v>2.4</v>
      </c>
      <c r="K31" t="str">
        <f>I31&amp;"' "&amp;J31&amp;""""</f>
        <v>6' 2.4"</v>
      </c>
      <c r="L31">
        <f>ROUND(CONVERT(F31,"kg","lbm"),0)</f>
        <v>340</v>
      </c>
    </row>
    <row r="32" spans="1:12">
      <c r="A32" t="s">
        <v>144</v>
      </c>
      <c r="C32" s="1" t="s">
        <v>145</v>
      </c>
      <c r="D32" s="1">
        <f>_xlfn.XLOOKUP(C32,'rank lookup'!$A$1:$A$20,'rank lookup'!$B$1:$B$20,,0)</f>
        <v>14</v>
      </c>
      <c r="E32" s="20">
        <v>184</v>
      </c>
      <c r="F32" s="20">
        <v>148</v>
      </c>
      <c r="G32" s="5">
        <f>F32/(E32*E32)*10000</f>
        <v>43.714555765595463</v>
      </c>
      <c r="H32" s="4">
        <f>CONVERT(E32,"cm","in")</f>
        <v>72.440944881889763</v>
      </c>
      <c r="I32">
        <f>_xlfn.FLOOR.MATH(H32/12)</f>
        <v>6</v>
      </c>
      <c r="J32">
        <f>ROUND(H32-I32*12,1)</f>
        <v>0.4</v>
      </c>
      <c r="K32" t="str">
        <f>I32&amp;"' "&amp;J32&amp;""""</f>
        <v>6' 0.4"</v>
      </c>
      <c r="L32">
        <f>ROUND(CONVERT(F32,"kg","lbm"),0)</f>
        <v>326</v>
      </c>
    </row>
    <row r="33" spans="1:12">
      <c r="A33" s="1" t="s">
        <v>101</v>
      </c>
      <c r="B33" s="1"/>
      <c r="C33" s="1" t="s">
        <v>145</v>
      </c>
      <c r="D33" s="1">
        <f>_xlfn.XLOOKUP(C33,'rank lookup'!$A$1:$A$20,'rank lookup'!$B$1:$B$20,,0)</f>
        <v>14</v>
      </c>
      <c r="E33" s="20">
        <v>184</v>
      </c>
      <c r="F33" s="20">
        <v>167</v>
      </c>
      <c r="G33" s="5">
        <f>F33/(E33*E33)*10000</f>
        <v>49.326559546313803</v>
      </c>
      <c r="H33" s="4">
        <f>CONVERT(E33,"cm","in")</f>
        <v>72.440944881889763</v>
      </c>
      <c r="I33">
        <f>_xlfn.FLOOR.MATH(H33/12)</f>
        <v>6</v>
      </c>
      <c r="J33">
        <f>ROUND(H33-I33*12,1)</f>
        <v>0.4</v>
      </c>
      <c r="K33" t="str">
        <f>I33&amp;"' "&amp;J33&amp;""""</f>
        <v>6' 0.4"</v>
      </c>
      <c r="L33">
        <f>ROUND(CONVERT(F33,"kg","lbm"),0)</f>
        <v>368</v>
      </c>
    </row>
    <row r="34" spans="1:12">
      <c r="A34" s="1" t="s">
        <v>113</v>
      </c>
      <c r="B34" s="1"/>
      <c r="C34" s="1" t="s">
        <v>147</v>
      </c>
      <c r="D34" s="1">
        <f>_xlfn.XLOOKUP(C34,'rank lookup'!$A$1:$A$20,'rank lookup'!$B$1:$B$20,,0)</f>
        <v>15</v>
      </c>
      <c r="E34" s="20">
        <v>181</v>
      </c>
      <c r="F34" s="20">
        <v>189</v>
      </c>
      <c r="G34" s="5">
        <f>F34/(E34*E34)*10000</f>
        <v>57.690546686609082</v>
      </c>
      <c r="H34" s="4">
        <f>CONVERT(E34,"cm","in")</f>
        <v>71.259842519685037</v>
      </c>
      <c r="I34">
        <f>_xlfn.FLOOR.MATH(H34/12)</f>
        <v>5</v>
      </c>
      <c r="J34">
        <f>ROUND(H34-I34*12,1)</f>
        <v>11.3</v>
      </c>
      <c r="K34" t="str">
        <f>I34&amp;"' "&amp;J34&amp;""""</f>
        <v>5' 11.3"</v>
      </c>
      <c r="L34">
        <f>ROUND(CONVERT(F34,"kg","lbm"),0)</f>
        <v>417</v>
      </c>
    </row>
    <row r="35" spans="1:12">
      <c r="A35" t="s">
        <v>146</v>
      </c>
      <c r="C35" s="1" t="s">
        <v>147</v>
      </c>
      <c r="D35" s="1">
        <f>_xlfn.XLOOKUP(C35,'rank lookup'!$A$1:$A$20,'rank lookup'!$B$1:$B$20,,0)</f>
        <v>15</v>
      </c>
      <c r="E35" s="20">
        <v>189</v>
      </c>
      <c r="F35" s="20">
        <v>158</v>
      </c>
      <c r="G35" s="5">
        <f>F35/(E35*E35)*10000</f>
        <v>44.23168444332466</v>
      </c>
      <c r="H35" s="4">
        <f>CONVERT(E35,"cm","in")</f>
        <v>74.409448818897644</v>
      </c>
      <c r="I35">
        <f>_xlfn.FLOOR.MATH(H35/12)</f>
        <v>6</v>
      </c>
      <c r="J35">
        <f>ROUND(H35-I35*12,1)</f>
        <v>2.4</v>
      </c>
      <c r="K35" t="str">
        <f>I35&amp;"' "&amp;J35&amp;""""</f>
        <v>6' 2.4"</v>
      </c>
      <c r="L35">
        <f>ROUND(CONVERT(F35,"kg","lbm"),0)</f>
        <v>348</v>
      </c>
    </row>
    <row r="36" spans="1:12">
      <c r="A36" t="s">
        <v>149</v>
      </c>
      <c r="C36" s="1" t="s">
        <v>148</v>
      </c>
      <c r="D36" s="1">
        <f>_xlfn.XLOOKUP(C36,'rank lookup'!$A$1:$A$20,'rank lookup'!$B$1:$B$20,,0)</f>
        <v>16</v>
      </c>
      <c r="E36" s="21">
        <v>187</v>
      </c>
      <c r="F36" s="20">
        <v>154</v>
      </c>
      <c r="G36" s="5">
        <f>F36/(E36*E36)*10000</f>
        <v>44.039005976722237</v>
      </c>
      <c r="H36" s="4">
        <f>CONVERT(E36,"cm","in")</f>
        <v>73.622047244094489</v>
      </c>
      <c r="I36">
        <f>_xlfn.FLOOR.MATH(H36/12)</f>
        <v>6</v>
      </c>
      <c r="J36">
        <f>ROUND(H36-I36*12,1)</f>
        <v>1.6</v>
      </c>
      <c r="K36" t="str">
        <f>I36&amp;"' "&amp;J36&amp;""""</f>
        <v>6' 1.6"</v>
      </c>
      <c r="L36">
        <f>ROUND(CONVERT(F36,"kg","lbm"),0)</f>
        <v>340</v>
      </c>
    </row>
    <row r="37" spans="1:12">
      <c r="A37" s="1" t="s">
        <v>90</v>
      </c>
      <c r="B37" s="1"/>
      <c r="C37" s="1" t="s">
        <v>148</v>
      </c>
      <c r="D37" s="1">
        <f>_xlfn.XLOOKUP(C37,'rank lookup'!$A$1:$A$20,'rank lookup'!$B$1:$B$20,,0)</f>
        <v>16</v>
      </c>
      <c r="E37" s="20">
        <v>189</v>
      </c>
      <c r="F37" s="20">
        <v>156</v>
      </c>
      <c r="G37" s="5">
        <f>F37/(E37*E37)*10000</f>
        <v>43.671789703535737</v>
      </c>
      <c r="H37" s="4">
        <f>CONVERT(E37,"cm","in")</f>
        <v>74.409448818897644</v>
      </c>
      <c r="I37">
        <f>_xlfn.FLOOR.MATH(H37/12)</f>
        <v>6</v>
      </c>
      <c r="J37">
        <f>ROUND(H37-I37*12,1)</f>
        <v>2.4</v>
      </c>
      <c r="K37" t="str">
        <f>I37&amp;"' "&amp;J37&amp;""""</f>
        <v>6' 2.4"</v>
      </c>
      <c r="L37">
        <f>ROUND(CONVERT(F37,"kg","lbm"),0)</f>
        <v>344</v>
      </c>
    </row>
    <row r="38" spans="1:12">
      <c r="A38" s="1" t="s">
        <v>98</v>
      </c>
      <c r="B38" s="1"/>
      <c r="C38" s="1" t="s">
        <v>150</v>
      </c>
      <c r="D38" s="1">
        <f>_xlfn.XLOOKUP(C38,'rank lookup'!$A$1:$A$20,'rank lookup'!$B$1:$B$20,,0)</f>
        <v>17</v>
      </c>
      <c r="E38" s="20">
        <v>187</v>
      </c>
      <c r="F38" s="20">
        <v>145</v>
      </c>
      <c r="G38" s="5">
        <f>F38/(E38*E38)*10000</f>
        <v>41.465297835225485</v>
      </c>
      <c r="H38" s="4">
        <f>CONVERT(E38,"cm","in")</f>
        <v>73.622047244094489</v>
      </c>
      <c r="I38">
        <f>_xlfn.FLOOR.MATH(H38/12)</f>
        <v>6</v>
      </c>
      <c r="J38">
        <f>ROUND(H38-I38*12,1)</f>
        <v>1.6</v>
      </c>
      <c r="K38" t="str">
        <f>I38&amp;"' "&amp;J38&amp;""""</f>
        <v>6' 1.6"</v>
      </c>
      <c r="L38">
        <f>ROUND(CONVERT(F38,"kg","lbm"),0)</f>
        <v>320</v>
      </c>
    </row>
    <row r="39" spans="1:12">
      <c r="A39" s="1" t="s">
        <v>88</v>
      </c>
      <c r="B39" s="1"/>
      <c r="C39" s="1" t="s">
        <v>150</v>
      </c>
      <c r="D39" s="1">
        <f>_xlfn.XLOOKUP(C39,'rank lookup'!$A$1:$A$20,'rank lookup'!$B$1:$B$20,,0)</f>
        <v>17</v>
      </c>
      <c r="E39" s="20">
        <v>189</v>
      </c>
      <c r="F39" s="20">
        <v>176</v>
      </c>
      <c r="G39" s="5">
        <f>F39/(E39*E39)*10000</f>
        <v>49.270737101424935</v>
      </c>
      <c r="H39" s="4">
        <f>CONVERT(E39,"cm","in")</f>
        <v>74.409448818897644</v>
      </c>
      <c r="I39">
        <f>_xlfn.FLOOR.MATH(H39/12)</f>
        <v>6</v>
      </c>
      <c r="J39">
        <f>ROUND(H39-I39*12,1)</f>
        <v>2.4</v>
      </c>
      <c r="K39" t="str">
        <f>I39&amp;"' "&amp;J39&amp;""""</f>
        <v>6' 2.4"</v>
      </c>
      <c r="L39">
        <f>ROUND(CONVERT(F39,"kg","lbm"),0)</f>
        <v>388</v>
      </c>
    </row>
    <row r="40" spans="1:12">
      <c r="A40" s="1" t="s">
        <v>110</v>
      </c>
      <c r="B40" s="1"/>
      <c r="C40" s="1" t="s">
        <v>151</v>
      </c>
      <c r="D40" s="1">
        <f>_xlfn.XLOOKUP(C40,'rank lookup'!$A$1:$A$20,'rank lookup'!$B$1:$B$20,,0)</f>
        <v>18</v>
      </c>
      <c r="E40" s="20">
        <v>183</v>
      </c>
      <c r="F40" s="20">
        <v>135</v>
      </c>
      <c r="G40" s="5">
        <f>F40/(E40*E40)*10000</f>
        <v>40.311744154797097</v>
      </c>
      <c r="H40" s="4">
        <f>CONVERT(E40,"cm","in")</f>
        <v>72.047244094488192</v>
      </c>
      <c r="I40">
        <f>_xlfn.FLOOR.MATH(H40/12)</f>
        <v>6</v>
      </c>
      <c r="J40">
        <f>ROUND(H40-I40*12,1)</f>
        <v>0</v>
      </c>
      <c r="K40" t="str">
        <f>I40&amp;"' "&amp;J40&amp;""""</f>
        <v>6' 0"</v>
      </c>
      <c r="L40">
        <f>ROUND(CONVERT(F40,"kg","lbm"),0)</f>
        <v>298</v>
      </c>
    </row>
    <row r="41" spans="1:12">
      <c r="A41" s="1" t="s">
        <v>107</v>
      </c>
      <c r="B41" s="1"/>
      <c r="C41" s="1" t="s">
        <v>151</v>
      </c>
      <c r="D41" s="1">
        <f>_xlfn.XLOOKUP(C41,'rank lookup'!$A$1:$A$20,'rank lookup'!$B$1:$B$20,,0)</f>
        <v>18</v>
      </c>
      <c r="E41" s="20">
        <v>185</v>
      </c>
      <c r="F41" s="20">
        <v>181</v>
      </c>
      <c r="G41" s="5">
        <f>F41/(E41*E41)*10000</f>
        <v>52.885317750182615</v>
      </c>
      <c r="H41" s="4">
        <f>CONVERT(E41,"cm","in")</f>
        <v>72.834645669291348</v>
      </c>
      <c r="I41">
        <f>_xlfn.FLOOR.MATH(H41/12)</f>
        <v>6</v>
      </c>
      <c r="J41">
        <f>ROUND(H41-I41*12,1)</f>
        <v>0.8</v>
      </c>
      <c r="K41" t="str">
        <f>I41&amp;"' "&amp;J41&amp;""""</f>
        <v>6' 0.8"</v>
      </c>
      <c r="L41">
        <f>ROUND(CONVERT(F41,"kg","lbm"),0)</f>
        <v>399</v>
      </c>
    </row>
    <row r="42" spans="1:12">
      <c r="A42" s="1" t="s">
        <v>126</v>
      </c>
      <c r="B42" s="1"/>
      <c r="C42" s="1" t="s">
        <v>152</v>
      </c>
      <c r="D42" s="1">
        <f>_xlfn.XLOOKUP(C42,'rank lookup'!$A$1:$A$20,'rank lookup'!$B$1:$B$20,,0)</f>
        <v>19</v>
      </c>
      <c r="E42" s="20">
        <v>169</v>
      </c>
      <c r="F42" s="20">
        <v>107</v>
      </c>
      <c r="G42" s="5">
        <f>F42/(E42*E42)*10000</f>
        <v>37.463674241098005</v>
      </c>
      <c r="H42" s="4">
        <f>CONVERT(E42,"cm","in")</f>
        <v>66.535433070866134</v>
      </c>
      <c r="I42">
        <f>_xlfn.FLOOR.MATH(H42/12)</f>
        <v>5</v>
      </c>
      <c r="J42">
        <f>ROUND(H42-I42*12,1)</f>
        <v>6.5</v>
      </c>
      <c r="K42" t="str">
        <f>I42&amp;"' "&amp;J42&amp;""""</f>
        <v>5' 6.5"</v>
      </c>
      <c r="L42">
        <f>ROUND(CONVERT(F42,"kg","lbm"),0)</f>
        <v>236</v>
      </c>
    </row>
    <row r="43" spans="1:12">
      <c r="A43" s="1" t="s">
        <v>108</v>
      </c>
      <c r="B43" s="1"/>
      <c r="C43" s="1" t="s">
        <v>152</v>
      </c>
      <c r="D43" s="1">
        <f>_xlfn.XLOOKUP(C43,'rank lookup'!$A$1:$A$20,'rank lookup'!$B$1:$B$20,,0)</f>
        <v>19</v>
      </c>
      <c r="E43" s="20">
        <v>184</v>
      </c>
      <c r="F43" s="20">
        <v>200</v>
      </c>
      <c r="G43" s="5">
        <f>F43/(E43*E43)*10000</f>
        <v>59.073724007561438</v>
      </c>
      <c r="H43" s="4">
        <f>CONVERT(E43,"cm","in")</f>
        <v>72.440944881889763</v>
      </c>
      <c r="I43">
        <f>_xlfn.FLOOR.MATH(H43/12)</f>
        <v>6</v>
      </c>
      <c r="J43">
        <f>ROUND(H43-I43*12,1)</f>
        <v>0.4</v>
      </c>
      <c r="K43" t="str">
        <f>I43&amp;"' "&amp;J43&amp;""""</f>
        <v>6' 0.4"</v>
      </c>
      <c r="L43">
        <f>ROUND(CONVERT(F43,"kg","lbm"),0)</f>
        <v>441</v>
      </c>
    </row>
    <row r="44" spans="1:12">
      <c r="A44" t="s">
        <v>155</v>
      </c>
      <c r="C44" s="1" t="s">
        <v>154</v>
      </c>
      <c r="D44" s="1">
        <f>_xlfn.XLOOKUP(C44,'rank lookup'!$A$1:$A$20,'rank lookup'!$B$1:$B$20,,0)</f>
        <v>20</v>
      </c>
      <c r="E44" s="20">
        <v>178</v>
      </c>
      <c r="F44" s="20">
        <v>135</v>
      </c>
      <c r="G44" s="5">
        <f>F44/(E44*E44)*10000</f>
        <v>42.608256533266008</v>
      </c>
      <c r="H44" s="4">
        <f>CONVERT(E44,"cm","in")</f>
        <v>70.078740157480311</v>
      </c>
      <c r="I44">
        <f>_xlfn.FLOOR.MATH(H44/12)</f>
        <v>5</v>
      </c>
      <c r="J44">
        <f>ROUND(H44-I44*12,1)</f>
        <v>10.1</v>
      </c>
      <c r="K44" t="str">
        <f>I44&amp;"' "&amp;J44&amp;""""</f>
        <v>5' 10.1"</v>
      </c>
      <c r="L44">
        <f>ROUND(CONVERT(F44,"kg","lbm"),0)</f>
        <v>298</v>
      </c>
    </row>
    <row r="45" spans="1:12">
      <c r="A45" t="s">
        <v>153</v>
      </c>
      <c r="C45" s="1" t="s">
        <v>154</v>
      </c>
      <c r="D45" s="1">
        <f>_xlfn.XLOOKUP(C45,'rank lookup'!$A$1:$A$20,'rank lookup'!$B$1:$B$20,,0)</f>
        <v>20</v>
      </c>
      <c r="E45" s="20">
        <v>190</v>
      </c>
      <c r="F45" s="20">
        <v>197</v>
      </c>
      <c r="G45" s="5">
        <f>F45/(E45*E45)*10000</f>
        <v>54.57063711911357</v>
      </c>
      <c r="H45" s="4">
        <f>CONVERT(E45,"cm","in")</f>
        <v>74.803149606299215</v>
      </c>
      <c r="I45">
        <f>_xlfn.FLOOR.MATH(H45/12)</f>
        <v>6</v>
      </c>
      <c r="J45">
        <f>ROUND(H45-I45*12,1)</f>
        <v>2.8</v>
      </c>
      <c r="K45" t="str">
        <f>I45&amp;"' "&amp;J45&amp;""""</f>
        <v>6' 2.8"</v>
      </c>
      <c r="L45">
        <f>ROUND(CONVERT(F45,"kg","lbm"),0)</f>
        <v>434</v>
      </c>
    </row>
  </sheetData>
  <autoFilter ref="A3:L38" xr:uid="{7067DD38-AD06-4250-9520-A2F29B57D9C0}">
    <sortState xmlns:xlrd2="http://schemas.microsoft.com/office/spreadsheetml/2017/richdata2" ref="A4:L45">
      <sortCondition ref="D3:D38"/>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F901-5000-4C2B-AE00-4BA96D54DB07}">
  <dimension ref="A1:B20"/>
  <sheetViews>
    <sheetView workbookViewId="0">
      <selection activeCell="E39" sqref="E39"/>
    </sheetView>
  </sheetViews>
  <sheetFormatPr defaultRowHeight="14.5"/>
  <sheetData>
    <row r="1" spans="1:2">
      <c r="A1" t="s" cm="1">
        <v>42</v>
      </c>
      <c r="B1">
        <v>4</v>
      </c>
    </row>
    <row r="2" spans="1:2">
      <c r="A2" t="s">
        <v>132</v>
      </c>
      <c r="B2" cm="1">
        <f t="array" ref="B2:B17">_xlfn.SEQUENCE(16,1,5)</f>
        <v>5</v>
      </c>
    </row>
    <row r="3" spans="1:2">
      <c r="A3" t="s">
        <v>136</v>
      </c>
      <c r="B3">
        <v>6</v>
      </c>
    </row>
    <row r="4" spans="1:2">
      <c r="A4" t="s">
        <v>137</v>
      </c>
      <c r="B4">
        <v>7</v>
      </c>
    </row>
    <row r="5" spans="1:2">
      <c r="A5" t="s">
        <v>139</v>
      </c>
      <c r="B5">
        <v>8</v>
      </c>
    </row>
    <row r="6" spans="1:2">
      <c r="A6" t="s">
        <v>140</v>
      </c>
      <c r="B6">
        <v>9</v>
      </c>
    </row>
    <row r="7" spans="1:2">
      <c r="A7" t="s">
        <v>141</v>
      </c>
      <c r="B7">
        <v>10</v>
      </c>
    </row>
    <row r="8" spans="1:2">
      <c r="A8" t="s">
        <v>135</v>
      </c>
      <c r="B8">
        <v>11</v>
      </c>
    </row>
    <row r="9" spans="1:2">
      <c r="A9" t="s">
        <v>142</v>
      </c>
      <c r="B9">
        <v>12</v>
      </c>
    </row>
    <row r="10" spans="1:2">
      <c r="A10" t="s">
        <v>143</v>
      </c>
      <c r="B10">
        <v>13</v>
      </c>
    </row>
    <row r="11" spans="1:2">
      <c r="A11" t="s">
        <v>145</v>
      </c>
      <c r="B11">
        <v>14</v>
      </c>
    </row>
    <row r="12" spans="1:2">
      <c r="A12" t="s">
        <v>147</v>
      </c>
      <c r="B12">
        <v>15</v>
      </c>
    </row>
    <row r="13" spans="1:2">
      <c r="A13" t="s">
        <v>148</v>
      </c>
      <c r="B13">
        <v>16</v>
      </c>
    </row>
    <row r="14" spans="1:2">
      <c r="A14" t="s">
        <v>150</v>
      </c>
      <c r="B14">
        <v>17</v>
      </c>
    </row>
    <row r="15" spans="1:2">
      <c r="A15" t="s">
        <v>151</v>
      </c>
      <c r="B15">
        <v>18</v>
      </c>
    </row>
    <row r="16" spans="1:2">
      <c r="A16" t="s">
        <v>152</v>
      </c>
      <c r="B16">
        <v>19</v>
      </c>
    </row>
    <row r="17" spans="1:2">
      <c r="A17" t="s">
        <v>154</v>
      </c>
      <c r="B17">
        <v>20</v>
      </c>
    </row>
    <row r="18" spans="1:2">
      <c r="A18" t="s">
        <v>39</v>
      </c>
      <c r="B18">
        <v>2</v>
      </c>
    </row>
    <row r="19" spans="1:2">
      <c r="A19" t="s">
        <v>31</v>
      </c>
      <c r="B19">
        <v>3</v>
      </c>
    </row>
    <row r="20" spans="1:2">
      <c r="A20" t="s">
        <v>14</v>
      </c>
      <c r="B20">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925F-9B6D-46E4-ABB5-54DF9881E168}">
  <sheetPr codeName="Sheet6"/>
  <dimension ref="A2:AG44"/>
  <sheetViews>
    <sheetView topLeftCell="A3" workbookViewId="0">
      <selection sqref="A1:E1048576"/>
    </sheetView>
  </sheetViews>
  <sheetFormatPr defaultRowHeight="14.5"/>
  <cols>
    <col min="1" max="3" width="21.08984375" customWidth="1"/>
    <col min="6" max="6" width="11.26953125" bestFit="1" customWidth="1"/>
    <col min="7" max="7" width="9" style="4"/>
    <col min="12" max="13" width="9"/>
    <col min="15" max="33" width="9"/>
  </cols>
  <sheetData>
    <row r="2" spans="1:33">
      <c r="A2" t="s">
        <v>3</v>
      </c>
      <c r="B2" t="s">
        <v>11</v>
      </c>
      <c r="C2" t="s">
        <v>12</v>
      </c>
      <c r="D2" t="s">
        <v>5</v>
      </c>
      <c r="E2" t="s">
        <v>4</v>
      </c>
      <c r="F2" t="s">
        <v>26</v>
      </c>
      <c r="G2" s="4" t="s">
        <v>6</v>
      </c>
      <c r="H2" t="s">
        <v>7</v>
      </c>
      <c r="I2" t="s">
        <v>8</v>
      </c>
      <c r="J2" t="s">
        <v>9</v>
      </c>
      <c r="K2" t="s">
        <v>10</v>
      </c>
      <c r="M2" s="15" t="s">
        <v>52</v>
      </c>
      <c r="O2" t="s">
        <v>53</v>
      </c>
      <c r="P2">
        <v>1</v>
      </c>
      <c r="Q2">
        <f>P2+1</f>
        <v>2</v>
      </c>
      <c r="R2">
        <f t="shared" ref="R2:U2" si="0">Q2+1</f>
        <v>3</v>
      </c>
      <c r="S2">
        <f t="shared" si="0"/>
        <v>4</v>
      </c>
      <c r="T2">
        <f t="shared" si="0"/>
        <v>5</v>
      </c>
      <c r="U2">
        <f t="shared" si="0"/>
        <v>6</v>
      </c>
      <c r="W2">
        <v>1</v>
      </c>
      <c r="X2">
        <f>W2+1</f>
        <v>2</v>
      </c>
      <c r="Y2">
        <f t="shared" ref="Y2:AB2" si="1">X2+1</f>
        <v>3</v>
      </c>
      <c r="Z2">
        <f t="shared" si="1"/>
        <v>4</v>
      </c>
      <c r="AA2">
        <f t="shared" si="1"/>
        <v>5</v>
      </c>
      <c r="AB2">
        <f t="shared" si="1"/>
        <v>6</v>
      </c>
      <c r="AC2" s="14" t="s">
        <v>59</v>
      </c>
      <c r="AG2" s="14"/>
    </row>
    <row r="3" spans="1:33">
      <c r="A3" s="1" t="s">
        <v>85</v>
      </c>
      <c r="C3" s="1" t="s">
        <v>13</v>
      </c>
      <c r="D3" s="2">
        <v>194</v>
      </c>
      <c r="E3" s="2">
        <v>194</v>
      </c>
      <c r="F3" s="5">
        <f>E3/(D3*D3)*10000</f>
        <v>51.546391752577321</v>
      </c>
      <c r="G3" s="4">
        <f>CONVERT(D3,"cm","in")</f>
        <v>76.377952755905511</v>
      </c>
      <c r="H3">
        <f>_xlfn.FLOOR.MATH(G3/12)</f>
        <v>6</v>
      </c>
      <c r="I3">
        <f>ROUND(G3-H3*12,1)</f>
        <v>4.4000000000000004</v>
      </c>
      <c r="J3" t="str">
        <f>H3&amp;"' "&amp;I3&amp;""""</f>
        <v>6' 4.4"</v>
      </c>
      <c r="K3">
        <f>ROUND(CONVERT(E3,"kg","lbm"),0)</f>
        <v>428</v>
      </c>
      <c r="L3">
        <v>1</v>
      </c>
      <c r="M3" s="7" t="e">
        <f t="array" aca="1" ref="M3:M44" ca="1">[1]!ClustAnal(D3:F44,P7,P11,P9,,P13)</f>
        <v>#NAME?</v>
      </c>
      <c r="O3" t="s">
        <v>57</v>
      </c>
      <c r="P3" s="10" t="e">
        <f ca="1">AVERAGEIF($M$3:$M$44,P$2,$D$3:$D$44)</f>
        <v>#DIV/0!</v>
      </c>
      <c r="Q3" s="10" t="e">
        <f t="shared" ref="Q3:U3" ca="1" si="2">AVERAGEIF($M$3:$M$44,Q$2,$D$3:$D$44)</f>
        <v>#DIV/0!</v>
      </c>
      <c r="R3" s="10" t="e">
        <f t="shared" ca="1" si="2"/>
        <v>#DIV/0!</v>
      </c>
      <c r="S3" s="10" t="e">
        <f t="shared" ca="1" si="2"/>
        <v>#DIV/0!</v>
      </c>
      <c r="T3" s="10" t="e">
        <f t="shared" ca="1" si="2"/>
        <v>#DIV/0!</v>
      </c>
      <c r="U3" s="7" t="e">
        <f t="shared" ca="1" si="2"/>
        <v>#DIV/0!</v>
      </c>
      <c r="W3" s="10" t="e">
        <f t="array" aca="1" ref="W3" ca="1">SUM(ABS(TRANSPOSE($D3:$F3)-P$3:P$5)^$P$9)</f>
        <v>#DIV/0!</v>
      </c>
      <c r="X3" s="10" t="e">
        <f t="array" aca="1" ref="X3" ca="1">SUM(ABS(TRANSPOSE($D3:$F3)-Q$3:Q$5)^$P$9)</f>
        <v>#DIV/0!</v>
      </c>
      <c r="Y3" s="10" t="e">
        <f t="array" aca="1" ref="Y3" ca="1">SUM(ABS(TRANSPOSE($D3:$F3)-R$3:R$5)^$P$9)</f>
        <v>#DIV/0!</v>
      </c>
      <c r="Z3" s="10" t="e">
        <f t="array" aca="1" ref="Z3" ca="1">SUM(ABS(TRANSPOSE($D3:$F3)-S$3:S$5)^$P$9)</f>
        <v>#DIV/0!</v>
      </c>
      <c r="AA3" s="10" t="e">
        <f t="array" aca="1" ref="AA3" ca="1">SUM(ABS(TRANSPOSE($D3:$F3)-T$3:T$5)^$P$9)</f>
        <v>#DIV/0!</v>
      </c>
      <c r="AB3" s="7" t="e">
        <f t="array" aca="1" ref="AB3" ca="1">SUM(ABS(TRANSPOSE($D3:$F3)-U$3:U$5)^$P$9)</f>
        <v>#DIV/0!</v>
      </c>
      <c r="AC3" s="7" t="e">
        <f ca="1">MIN(W3:AB3)</f>
        <v>#DIV/0!</v>
      </c>
    </row>
    <row r="4" spans="1:33">
      <c r="A4" s="1" t="s">
        <v>86</v>
      </c>
      <c r="B4" s="1">
        <v>5</v>
      </c>
      <c r="C4" s="1" t="s">
        <v>14</v>
      </c>
      <c r="D4" s="2">
        <v>192</v>
      </c>
      <c r="E4" s="2">
        <v>184</v>
      </c>
      <c r="F4" s="5">
        <f t="shared" ref="F4:F44" si="3">E4/(D4*D4)*10000</f>
        <v>49.913194444444443</v>
      </c>
      <c r="G4" s="4">
        <f t="shared" ref="G4:G44" si="4">CONVERT(D4,"cm","in")</f>
        <v>75.59055118110237</v>
      </c>
      <c r="H4">
        <f t="shared" ref="H4:H44" si="5">_xlfn.FLOOR.MATH(G4/12)</f>
        <v>6</v>
      </c>
      <c r="I4">
        <f t="shared" ref="I4:I44" si="6">ROUND(G4-H4*12,1)</f>
        <v>3.6</v>
      </c>
      <c r="J4" t="str">
        <f t="shared" ref="J4:J44" si="7">H4&amp;"' "&amp;I4&amp;""""</f>
        <v>6' 3.6"</v>
      </c>
      <c r="K4">
        <f t="shared" ref="K4:K44" si="8">ROUND(CONVERT(E4,"kg","lbm"),0)</f>
        <v>406</v>
      </c>
      <c r="L4">
        <f>L3+1</f>
        <v>2</v>
      </c>
      <c r="M4" s="8" t="e">
        <f ca="1"/>
        <v>#NAME?</v>
      </c>
      <c r="O4" t="s">
        <v>58</v>
      </c>
      <c r="P4" s="11" t="e">
        <f ca="1">AVERAGEIF($M$3:$M$44,P$2,$E$3:$E$44)</f>
        <v>#DIV/0!</v>
      </c>
      <c r="Q4" s="11" t="e">
        <f t="shared" ref="Q4:U4" ca="1" si="9">AVERAGEIF($M$3:$M$44,Q$2,$E$3:$E$44)</f>
        <v>#DIV/0!</v>
      </c>
      <c r="R4" s="11" t="e">
        <f t="shared" ca="1" si="9"/>
        <v>#DIV/0!</v>
      </c>
      <c r="S4" s="11" t="e">
        <f t="shared" ca="1" si="9"/>
        <v>#DIV/0!</v>
      </c>
      <c r="T4" s="11" t="e">
        <f t="shared" ca="1" si="9"/>
        <v>#DIV/0!</v>
      </c>
      <c r="U4" s="9" t="e">
        <f t="shared" ca="1" si="9"/>
        <v>#DIV/0!</v>
      </c>
      <c r="W4" s="10" t="e">
        <f t="array" aca="1" ref="W4" ca="1">SUM(ABS(TRANSPOSE($D4:$F4)-P$3:P$5)^$P$9)</f>
        <v>#DIV/0!</v>
      </c>
      <c r="X4" s="10" t="e">
        <f t="array" aca="1" ref="X4" ca="1">SUM(ABS(TRANSPOSE($D4:$F4)-Q$3:Q$5)^$P$9)</f>
        <v>#DIV/0!</v>
      </c>
      <c r="Y4" s="10" t="e">
        <f t="array" aca="1" ref="Y4" ca="1">SUM(ABS(TRANSPOSE($D4:$F4)-R$3:R$5)^$P$9)</f>
        <v>#DIV/0!</v>
      </c>
      <c r="Z4" s="10" t="e">
        <f t="array" aca="1" ref="Z4" ca="1">SUM(ABS(TRANSPOSE($D4:$F4)-S$3:S$5)^$P$9)</f>
        <v>#DIV/0!</v>
      </c>
      <c r="AA4" s="10" t="e">
        <f t="array" aca="1" ref="AA4" ca="1">SUM(ABS(TRANSPOSE($D4:$F4)-T$3:T$5)^$P$9)</f>
        <v>#DIV/0!</v>
      </c>
      <c r="AB4" s="7" t="e">
        <f t="array" aca="1" ref="AB4" ca="1">SUM(ABS(TRANSPOSE($D4:$F4)-U$3:U$5)^$P$9)</f>
        <v>#DIV/0!</v>
      </c>
      <c r="AC4" s="7" t="e">
        <f t="shared" ref="AC4:AC44" ca="1" si="10">MIN(W4:AB4)</f>
        <v>#DIV/0!</v>
      </c>
    </row>
    <row r="5" spans="1:33">
      <c r="A5" s="1" t="s">
        <v>87</v>
      </c>
      <c r="B5" s="1">
        <v>1</v>
      </c>
      <c r="C5" s="1" t="s">
        <v>15</v>
      </c>
      <c r="D5" s="2">
        <v>191</v>
      </c>
      <c r="E5" s="2">
        <v>182</v>
      </c>
      <c r="F5" s="5">
        <f t="shared" si="3"/>
        <v>49.888983306378663</v>
      </c>
      <c r="G5" s="4">
        <f t="shared" si="4"/>
        <v>75.196850393700785</v>
      </c>
      <c r="H5">
        <f t="shared" si="5"/>
        <v>6</v>
      </c>
      <c r="I5">
        <f t="shared" si="6"/>
        <v>3.2</v>
      </c>
      <c r="J5" t="str">
        <f t="shared" si="7"/>
        <v>6' 3.2"</v>
      </c>
      <c r="K5">
        <f t="shared" si="8"/>
        <v>401</v>
      </c>
      <c r="L5">
        <f t="shared" ref="L5:L44" si="11">L4+1</f>
        <v>3</v>
      </c>
      <c r="M5" s="8" t="e">
        <f ca="1"/>
        <v>#NAME?</v>
      </c>
      <c r="O5" t="s">
        <v>84</v>
      </c>
      <c r="P5" s="11" t="e">
        <f ca="1">AVERAGEIF($M$3:$M$44,P$2,$F$3:$F$44)</f>
        <v>#DIV/0!</v>
      </c>
      <c r="Q5" s="12" t="e">
        <f t="shared" ref="Q5:U5" ca="1" si="12">AVERAGEIF($M$3:$M$44,Q$2,$F$3:$F$44)</f>
        <v>#DIV/0!</v>
      </c>
      <c r="R5" s="12" t="e">
        <f t="shared" ca="1" si="12"/>
        <v>#DIV/0!</v>
      </c>
      <c r="S5" s="12" t="e">
        <f t="shared" ca="1" si="12"/>
        <v>#DIV/0!</v>
      </c>
      <c r="T5" s="12" t="e">
        <f t="shared" ca="1" si="12"/>
        <v>#DIV/0!</v>
      </c>
      <c r="U5" s="13" t="e">
        <f t="shared" ca="1" si="12"/>
        <v>#DIV/0!</v>
      </c>
      <c r="W5" s="10" t="e">
        <f t="array" aca="1" ref="W5" ca="1">SUM(ABS(TRANSPOSE($D5:$F5)-P$3:P$5)^$P$9)</f>
        <v>#DIV/0!</v>
      </c>
      <c r="X5" s="10" t="e">
        <f t="array" aca="1" ref="X5" ca="1">SUM(ABS(TRANSPOSE($D5:$F5)-Q$3:Q$5)^$P$9)</f>
        <v>#DIV/0!</v>
      </c>
      <c r="Y5" s="10" t="e">
        <f t="array" aca="1" ref="Y5" ca="1">SUM(ABS(TRANSPOSE($D5:$F5)-R$3:R$5)^$P$9)</f>
        <v>#DIV/0!</v>
      </c>
      <c r="Z5" s="10" t="e">
        <f t="array" aca="1" ref="Z5" ca="1">SUM(ABS(TRANSPOSE($D5:$F5)-S$3:S$5)^$P$9)</f>
        <v>#DIV/0!</v>
      </c>
      <c r="AA5" s="10" t="e">
        <f t="array" aca="1" ref="AA5" ca="1">SUM(ABS(TRANSPOSE($D5:$F5)-T$3:T$5)^$P$9)</f>
        <v>#DIV/0!</v>
      </c>
      <c r="AB5" s="7" t="e">
        <f t="array" aca="1" ref="AB5" ca="1">SUM(ABS(TRANSPOSE($D5:$F5)-U$3:U$5)^$P$9)</f>
        <v>#DIV/0!</v>
      </c>
      <c r="AC5" s="7" t="e">
        <f t="shared" ca="1" si="10"/>
        <v>#DIV/0!</v>
      </c>
    </row>
    <row r="6" spans="1:33">
      <c r="A6" s="1" t="s">
        <v>88</v>
      </c>
      <c r="B6" s="1"/>
      <c r="C6" s="1" t="s">
        <v>16</v>
      </c>
      <c r="D6" s="2">
        <v>191</v>
      </c>
      <c r="E6" s="2">
        <v>182</v>
      </c>
      <c r="F6" s="5">
        <f t="shared" si="3"/>
        <v>49.888983306378663</v>
      </c>
      <c r="G6" s="4">
        <f t="shared" si="4"/>
        <v>75.196850393700785</v>
      </c>
      <c r="H6">
        <f t="shared" si="5"/>
        <v>6</v>
      </c>
      <c r="I6">
        <f t="shared" si="6"/>
        <v>3.2</v>
      </c>
      <c r="J6" t="str">
        <f t="shared" si="7"/>
        <v>6' 3.2"</v>
      </c>
      <c r="K6">
        <f t="shared" si="8"/>
        <v>401</v>
      </c>
      <c r="L6" s="14">
        <f t="shared" si="11"/>
        <v>4</v>
      </c>
      <c r="M6" s="8" t="e">
        <f ca="1"/>
        <v>#NAME?</v>
      </c>
      <c r="O6" t="s">
        <v>54</v>
      </c>
      <c r="P6" s="6">
        <v>6</v>
      </c>
      <c r="W6" s="10" t="e">
        <f t="array" aca="1" ref="W6" ca="1">SUM(ABS(TRANSPOSE($D6:$F6)-P$3:P$5)^$P$9)</f>
        <v>#DIV/0!</v>
      </c>
      <c r="X6" s="10" t="e">
        <f t="array" aca="1" ref="X6" ca="1">SUM(ABS(TRANSPOSE($D6:$F6)-Q$3:Q$5)^$P$9)</f>
        <v>#DIV/0!</v>
      </c>
      <c r="Y6" s="10" t="e">
        <f t="array" aca="1" ref="Y6" ca="1">SUM(ABS(TRANSPOSE($D6:$F6)-R$3:R$5)^$P$9)</f>
        <v>#DIV/0!</v>
      </c>
      <c r="Z6" s="10" t="e">
        <f t="array" aca="1" ref="Z6" ca="1">SUM(ABS(TRANSPOSE($D6:$F6)-S$3:S$5)^$P$9)</f>
        <v>#DIV/0!</v>
      </c>
      <c r="AA6" s="10" t="e">
        <f t="array" aca="1" ref="AA6" ca="1">SUM(ABS(TRANSPOSE($D6:$F6)-T$3:T$5)^$P$9)</f>
        <v>#DIV/0!</v>
      </c>
      <c r="AB6" s="7" t="e">
        <f t="array" aca="1" ref="AB6" ca="1">SUM(ABS(TRANSPOSE($D6:$F6)-U$3:U$5)^$P$9)</f>
        <v>#DIV/0!</v>
      </c>
      <c r="AC6" s="7" t="e">
        <f t="shared" ca="1" si="10"/>
        <v>#DIV/0!</v>
      </c>
    </row>
    <row r="7" spans="1:33">
      <c r="A7" s="1" t="s">
        <v>89</v>
      </c>
      <c r="B7" s="1"/>
      <c r="C7" s="1" t="s">
        <v>22</v>
      </c>
      <c r="D7" s="2">
        <v>190</v>
      </c>
      <c r="E7" s="2">
        <v>206</v>
      </c>
      <c r="F7" s="5">
        <f t="shared" si="3"/>
        <v>57.063711911357338</v>
      </c>
      <c r="G7" s="4">
        <f t="shared" si="4"/>
        <v>74.803149606299215</v>
      </c>
      <c r="H7">
        <f t="shared" si="5"/>
        <v>6</v>
      </c>
      <c r="I7">
        <f t="shared" si="6"/>
        <v>2.8</v>
      </c>
      <c r="J7" t="str">
        <f t="shared" si="7"/>
        <v>6' 2.8"</v>
      </c>
      <c r="K7">
        <f t="shared" si="8"/>
        <v>454</v>
      </c>
      <c r="L7">
        <f t="shared" si="11"/>
        <v>5</v>
      </c>
      <c r="M7" s="8" t="e">
        <f ca="1"/>
        <v>#NAME?</v>
      </c>
      <c r="O7" t="s">
        <v>54</v>
      </c>
      <c r="P7" s="6">
        <v>6</v>
      </c>
      <c r="W7" s="10" t="e">
        <f t="array" aca="1" ref="W7" ca="1">SUM(ABS(TRANSPOSE($D7:$F7)-P$3:P$5)^$P$9)</f>
        <v>#DIV/0!</v>
      </c>
      <c r="X7" s="10" t="e">
        <f t="array" aca="1" ref="X7" ca="1">SUM(ABS(TRANSPOSE($D7:$F7)-Q$3:Q$5)^$P$9)</f>
        <v>#DIV/0!</v>
      </c>
      <c r="Y7" s="10" t="e">
        <f t="array" aca="1" ref="Y7" ca="1">SUM(ABS(TRANSPOSE($D7:$F7)-R$3:R$5)^$P$9)</f>
        <v>#DIV/0!</v>
      </c>
      <c r="Z7" s="10" t="e">
        <f t="array" aca="1" ref="Z7" ca="1">SUM(ABS(TRANSPOSE($D7:$F7)-S$3:S$5)^$P$9)</f>
        <v>#DIV/0!</v>
      </c>
      <c r="AA7" s="10" t="e">
        <f t="array" aca="1" ref="AA7" ca="1">SUM(ABS(TRANSPOSE($D7:$F7)-T$3:T$5)^$P$9)</f>
        <v>#DIV/0!</v>
      </c>
      <c r="AB7" s="7" t="e">
        <f t="array" aca="1" ref="AB7" ca="1">SUM(ABS(TRANSPOSE($D7:$F7)-U$3:U$5)^$P$9)</f>
        <v>#DIV/0!</v>
      </c>
      <c r="AC7" s="7" t="e">
        <f t="shared" ca="1" si="10"/>
        <v>#DIV/0!</v>
      </c>
    </row>
    <row r="8" spans="1:33">
      <c r="A8" s="1" t="s">
        <v>90</v>
      </c>
      <c r="B8" s="1"/>
      <c r="C8" s="1" t="s">
        <v>23</v>
      </c>
      <c r="D8" s="2">
        <v>190</v>
      </c>
      <c r="E8" s="2">
        <v>158</v>
      </c>
      <c r="F8" s="5">
        <f t="shared" si="3"/>
        <v>43.767313019390578</v>
      </c>
      <c r="G8" s="4">
        <f t="shared" si="4"/>
        <v>74.803149606299215</v>
      </c>
      <c r="H8">
        <f t="shared" si="5"/>
        <v>6</v>
      </c>
      <c r="I8">
        <f t="shared" si="6"/>
        <v>2.8</v>
      </c>
      <c r="J8" t="str">
        <f t="shared" si="7"/>
        <v>6' 2.8"</v>
      </c>
      <c r="K8">
        <f t="shared" si="8"/>
        <v>348</v>
      </c>
      <c r="L8">
        <f t="shared" si="11"/>
        <v>6</v>
      </c>
      <c r="M8" s="8" t="e">
        <f ca="1"/>
        <v>#NAME?</v>
      </c>
      <c r="O8" t="s">
        <v>55</v>
      </c>
      <c r="P8" s="6">
        <v>2</v>
      </c>
      <c r="W8" s="10" t="e">
        <f t="array" aca="1" ref="W8" ca="1">SUM(ABS(TRANSPOSE($D8:$F8)-P$3:P$5)^$P$9)</f>
        <v>#DIV/0!</v>
      </c>
      <c r="X8" s="10" t="e">
        <f t="array" aca="1" ref="X8" ca="1">SUM(ABS(TRANSPOSE($D8:$F8)-Q$3:Q$5)^$P$9)</f>
        <v>#DIV/0!</v>
      </c>
      <c r="Y8" s="10" t="e">
        <f t="array" aca="1" ref="Y8" ca="1">SUM(ABS(TRANSPOSE($D8:$F8)-R$3:R$5)^$P$9)</f>
        <v>#DIV/0!</v>
      </c>
      <c r="Z8" s="10" t="e">
        <f t="array" aca="1" ref="Z8" ca="1">SUM(ABS(TRANSPOSE($D8:$F8)-S$3:S$5)^$P$9)</f>
        <v>#DIV/0!</v>
      </c>
      <c r="AA8" s="10" t="e">
        <f t="array" aca="1" ref="AA8" ca="1">SUM(ABS(TRANSPOSE($D8:$F8)-T$3:T$5)^$P$9)</f>
        <v>#DIV/0!</v>
      </c>
      <c r="AB8" s="7" t="e">
        <f t="array" aca="1" ref="AB8" ca="1">SUM(ABS(TRANSPOSE($D8:$F8)-U$3:U$5)^$P$9)</f>
        <v>#DIV/0!</v>
      </c>
      <c r="AC8" s="7" t="e">
        <f t="shared" ca="1" si="10"/>
        <v>#DIV/0!</v>
      </c>
    </row>
    <row r="9" spans="1:33">
      <c r="A9" s="1" t="s">
        <v>91</v>
      </c>
      <c r="B9" s="1"/>
      <c r="C9" s="1" t="s">
        <v>19</v>
      </c>
      <c r="D9" s="2">
        <v>190</v>
      </c>
      <c r="E9" s="2">
        <v>183</v>
      </c>
      <c r="F9" s="5">
        <f t="shared" si="3"/>
        <v>50.692520775623272</v>
      </c>
      <c r="G9" s="4">
        <f t="shared" si="4"/>
        <v>74.803149606299215</v>
      </c>
      <c r="H9">
        <f t="shared" si="5"/>
        <v>6</v>
      </c>
      <c r="I9">
        <f t="shared" si="6"/>
        <v>2.8</v>
      </c>
      <c r="J9" t="str">
        <f t="shared" si="7"/>
        <v>6' 2.8"</v>
      </c>
      <c r="K9">
        <f t="shared" si="8"/>
        <v>403</v>
      </c>
      <c r="L9">
        <f t="shared" si="11"/>
        <v>7</v>
      </c>
      <c r="M9" s="8" t="e">
        <f ca="1"/>
        <v>#NAME?</v>
      </c>
      <c r="O9" t="s">
        <v>55</v>
      </c>
      <c r="P9" s="6">
        <v>2</v>
      </c>
      <c r="W9" s="10" t="e">
        <f t="array" aca="1" ref="W9" ca="1">SUM(ABS(TRANSPOSE($D9:$F9)-P$3:P$5)^$P$9)</f>
        <v>#DIV/0!</v>
      </c>
      <c r="X9" s="10" t="e">
        <f t="array" aca="1" ref="X9" ca="1">SUM(ABS(TRANSPOSE($D9:$F9)-Q$3:Q$5)^$P$9)</f>
        <v>#DIV/0!</v>
      </c>
      <c r="Y9" s="10" t="e">
        <f t="array" aca="1" ref="Y9" ca="1">SUM(ABS(TRANSPOSE($D9:$F9)-R$3:R$5)^$P$9)</f>
        <v>#DIV/0!</v>
      </c>
      <c r="Z9" s="10" t="e">
        <f t="array" aca="1" ref="Z9" ca="1">SUM(ABS(TRANSPOSE($D9:$F9)-S$3:S$5)^$P$9)</f>
        <v>#DIV/0!</v>
      </c>
      <c r="AA9" s="10" t="e">
        <f t="array" aca="1" ref="AA9" ca="1">SUM(ABS(TRANSPOSE($D9:$F9)-T$3:T$5)^$P$9)</f>
        <v>#DIV/0!</v>
      </c>
      <c r="AB9" s="7" t="e">
        <f t="array" aca="1" ref="AB9" ca="1">SUM(ABS(TRANSPOSE($D9:$F9)-U$3:U$5)^$P$9)</f>
        <v>#DIV/0!</v>
      </c>
      <c r="AC9" s="7" t="e">
        <f t="shared" ca="1" si="10"/>
        <v>#DIV/0!</v>
      </c>
    </row>
    <row r="10" spans="1:33">
      <c r="A10" s="1" t="s">
        <v>92</v>
      </c>
      <c r="B10" s="1">
        <v>1</v>
      </c>
      <c r="C10" s="1" t="s">
        <v>24</v>
      </c>
      <c r="D10" s="2">
        <v>189</v>
      </c>
      <c r="E10" s="2">
        <v>172</v>
      </c>
      <c r="F10" s="5">
        <f t="shared" si="3"/>
        <v>48.150947621847095</v>
      </c>
      <c r="G10" s="4">
        <f t="shared" si="4"/>
        <v>74.409448818897644</v>
      </c>
      <c r="H10">
        <f t="shared" si="5"/>
        <v>6</v>
      </c>
      <c r="I10">
        <f t="shared" si="6"/>
        <v>2.4</v>
      </c>
      <c r="J10" t="str">
        <f t="shared" si="7"/>
        <v>6' 2.4"</v>
      </c>
      <c r="K10">
        <f t="shared" si="8"/>
        <v>379</v>
      </c>
      <c r="L10">
        <f t="shared" si="11"/>
        <v>8</v>
      </c>
      <c r="M10" s="8" t="e">
        <f ca="1"/>
        <v>#NAME?</v>
      </c>
      <c r="O10" t="s">
        <v>56</v>
      </c>
      <c r="P10" s="6">
        <v>40</v>
      </c>
      <c r="W10" s="10" t="e">
        <f t="array" aca="1" ref="W10" ca="1">SUM(ABS(TRANSPOSE($D10:$F10)-P$3:P$5)^$P$9)</f>
        <v>#DIV/0!</v>
      </c>
      <c r="X10" s="10" t="e">
        <f t="array" aca="1" ref="X10" ca="1">SUM(ABS(TRANSPOSE($D10:$F10)-Q$3:Q$5)^$P$9)</f>
        <v>#DIV/0!</v>
      </c>
      <c r="Y10" s="10" t="e">
        <f t="array" aca="1" ref="Y10" ca="1">SUM(ABS(TRANSPOSE($D10:$F10)-R$3:R$5)^$P$9)</f>
        <v>#DIV/0!</v>
      </c>
      <c r="Z10" s="10" t="e">
        <f t="array" aca="1" ref="Z10" ca="1">SUM(ABS(TRANSPOSE($D10:$F10)-S$3:S$5)^$P$9)</f>
        <v>#DIV/0!</v>
      </c>
      <c r="AA10" s="10" t="e">
        <f t="array" aca="1" ref="AA10" ca="1">SUM(ABS(TRANSPOSE($D10:$F10)-T$3:T$5)^$P$9)</f>
        <v>#DIV/0!</v>
      </c>
      <c r="AB10" s="7" t="e">
        <f t="array" aca="1" ref="AB10" ca="1">SUM(ABS(TRANSPOSE($D10:$F10)-U$3:U$5)^$P$9)</f>
        <v>#DIV/0!</v>
      </c>
      <c r="AC10" s="7" t="e">
        <f t="shared" ca="1" si="10"/>
        <v>#DIV/0!</v>
      </c>
    </row>
    <row r="11" spans="1:33">
      <c r="A11" s="1" t="s">
        <v>93</v>
      </c>
      <c r="B11" s="1"/>
      <c r="C11" s="1" t="s">
        <v>25</v>
      </c>
      <c r="D11" s="2">
        <v>188</v>
      </c>
      <c r="E11" s="2">
        <v>154</v>
      </c>
      <c r="F11" s="5">
        <f t="shared" si="3"/>
        <v>43.571751923947488</v>
      </c>
      <c r="G11" s="4">
        <f t="shared" si="4"/>
        <v>74.015748031496059</v>
      </c>
      <c r="H11">
        <f t="shared" si="5"/>
        <v>6</v>
      </c>
      <c r="I11">
        <f t="shared" si="6"/>
        <v>2</v>
      </c>
      <c r="J11" t="str">
        <f t="shared" si="7"/>
        <v>6' 2"</v>
      </c>
      <c r="K11">
        <f t="shared" si="8"/>
        <v>340</v>
      </c>
      <c r="L11">
        <f t="shared" si="11"/>
        <v>9</v>
      </c>
      <c r="M11" s="8" t="e">
        <f ca="1"/>
        <v>#NAME?</v>
      </c>
      <c r="O11" t="s">
        <v>56</v>
      </c>
      <c r="P11" s="6">
        <v>40</v>
      </c>
      <c r="W11" s="10" t="e">
        <f t="array" aca="1" ref="W11" ca="1">SUM(ABS(TRANSPOSE($D11:$F11)-P$3:P$5)^$P$9)</f>
        <v>#DIV/0!</v>
      </c>
      <c r="X11" s="10" t="e">
        <f t="array" aca="1" ref="X11" ca="1">SUM(ABS(TRANSPOSE($D11:$F11)-Q$3:Q$5)^$P$9)</f>
        <v>#DIV/0!</v>
      </c>
      <c r="Y11" s="10" t="e">
        <f t="array" aca="1" ref="Y11" ca="1">SUM(ABS(TRANSPOSE($D11:$F11)-R$3:R$5)^$P$9)</f>
        <v>#DIV/0!</v>
      </c>
      <c r="Z11" s="10" t="e">
        <f t="array" aca="1" ref="Z11" ca="1">SUM(ABS(TRANSPOSE($D11:$F11)-S$3:S$5)^$P$9)</f>
        <v>#DIV/0!</v>
      </c>
      <c r="AA11" s="10" t="e">
        <f t="array" aca="1" ref="AA11" ca="1">SUM(ABS(TRANSPOSE($D11:$F11)-T$3:T$5)^$P$9)</f>
        <v>#DIV/0!</v>
      </c>
      <c r="AB11" s="7" t="e">
        <f t="array" aca="1" ref="AB11" ca="1">SUM(ABS(TRANSPOSE($D11:$F11)-U$3:U$5)^$P$9)</f>
        <v>#DIV/0!</v>
      </c>
      <c r="AC11" s="7" t="e">
        <f t="shared" ca="1" si="10"/>
        <v>#DIV/0!</v>
      </c>
    </row>
    <row r="12" spans="1:33">
      <c r="A12" s="1" t="s">
        <v>94</v>
      </c>
      <c r="B12" s="1"/>
      <c r="C12" s="1" t="s">
        <v>21</v>
      </c>
      <c r="D12" s="2">
        <v>188</v>
      </c>
      <c r="E12" s="2">
        <v>165</v>
      </c>
      <c r="F12" s="5">
        <f t="shared" si="3"/>
        <v>46.684019918515169</v>
      </c>
      <c r="G12" s="4">
        <f t="shared" si="4"/>
        <v>74.015748031496059</v>
      </c>
      <c r="H12">
        <f t="shared" si="5"/>
        <v>6</v>
      </c>
      <c r="I12">
        <f t="shared" si="6"/>
        <v>2</v>
      </c>
      <c r="J12" t="str">
        <f t="shared" si="7"/>
        <v>6' 2"</v>
      </c>
      <c r="K12">
        <f t="shared" si="8"/>
        <v>364</v>
      </c>
      <c r="L12">
        <f t="shared" si="11"/>
        <v>10</v>
      </c>
      <c r="M12" s="8" t="e">
        <f ca="1"/>
        <v>#NAME?</v>
      </c>
      <c r="O12" t="s">
        <v>60</v>
      </c>
      <c r="P12" s="6">
        <v>500</v>
      </c>
      <c r="W12" s="10" t="e">
        <f t="array" aca="1" ref="W12" ca="1">SUM(ABS(TRANSPOSE($D12:$F12)-P$3:P$5)^$P$9)</f>
        <v>#DIV/0!</v>
      </c>
      <c r="X12" s="10" t="e">
        <f t="array" aca="1" ref="X12" ca="1">SUM(ABS(TRANSPOSE($D12:$F12)-Q$3:Q$5)^$P$9)</f>
        <v>#DIV/0!</v>
      </c>
      <c r="Y12" s="10" t="e">
        <f t="array" aca="1" ref="Y12" ca="1">SUM(ABS(TRANSPOSE($D12:$F12)-R$3:R$5)^$P$9)</f>
        <v>#DIV/0!</v>
      </c>
      <c r="Z12" s="10" t="e">
        <f t="array" aca="1" ref="Z12" ca="1">SUM(ABS(TRANSPOSE($D12:$F12)-S$3:S$5)^$P$9)</f>
        <v>#DIV/0!</v>
      </c>
      <c r="AA12" s="10" t="e">
        <f t="array" aca="1" ref="AA12" ca="1">SUM(ABS(TRANSPOSE($D12:$F12)-T$3:T$5)^$P$9)</f>
        <v>#DIV/0!</v>
      </c>
      <c r="AB12" s="7" t="e">
        <f t="array" aca="1" ref="AB12" ca="1">SUM(ABS(TRANSPOSE($D12:$F12)-U$3:U$5)^$P$9)</f>
        <v>#DIV/0!</v>
      </c>
      <c r="AC12" s="7" t="e">
        <f t="shared" ca="1" si="10"/>
        <v>#DIV/0!</v>
      </c>
    </row>
    <row r="13" spans="1:33">
      <c r="A13" s="1" t="s">
        <v>95</v>
      </c>
      <c r="B13" s="1"/>
      <c r="C13" s="1" t="s">
        <v>25</v>
      </c>
      <c r="D13" s="2">
        <v>187</v>
      </c>
      <c r="E13" s="2">
        <v>132</v>
      </c>
      <c r="F13" s="5">
        <f t="shared" si="3"/>
        <v>37.747719408619062</v>
      </c>
      <c r="G13" s="4">
        <f t="shared" si="4"/>
        <v>73.622047244094489</v>
      </c>
      <c r="H13">
        <f t="shared" si="5"/>
        <v>6</v>
      </c>
      <c r="I13">
        <f t="shared" si="6"/>
        <v>1.6</v>
      </c>
      <c r="J13" t="str">
        <f t="shared" si="7"/>
        <v>6' 1.6"</v>
      </c>
      <c r="K13">
        <f t="shared" si="8"/>
        <v>291</v>
      </c>
      <c r="L13">
        <f t="shared" si="11"/>
        <v>11</v>
      </c>
      <c r="M13" s="8" t="e">
        <f ca="1"/>
        <v>#NAME?</v>
      </c>
      <c r="O13" t="s">
        <v>60</v>
      </c>
      <c r="P13" s="6">
        <v>200</v>
      </c>
      <c r="W13" s="10" t="e">
        <f t="array" aca="1" ref="W13" ca="1">SUM(ABS(TRANSPOSE($D13:$F13)-P$3:P$5)^$P$9)</f>
        <v>#DIV/0!</v>
      </c>
      <c r="X13" s="10" t="e">
        <f t="array" aca="1" ref="X13" ca="1">SUM(ABS(TRANSPOSE($D13:$F13)-Q$3:Q$5)^$P$9)</f>
        <v>#DIV/0!</v>
      </c>
      <c r="Y13" s="10" t="e">
        <f t="array" aca="1" ref="Y13" ca="1">SUM(ABS(TRANSPOSE($D13:$F13)-R$3:R$5)^$P$9)</f>
        <v>#DIV/0!</v>
      </c>
      <c r="Z13" s="10" t="e">
        <f t="array" aca="1" ref="Z13" ca="1">SUM(ABS(TRANSPOSE($D13:$F13)-S$3:S$5)^$P$9)</f>
        <v>#DIV/0!</v>
      </c>
      <c r="AA13" s="10" t="e">
        <f t="array" aca="1" ref="AA13" ca="1">SUM(ABS(TRANSPOSE($D13:$F13)-T$3:T$5)^$P$9)</f>
        <v>#DIV/0!</v>
      </c>
      <c r="AB13" s="7" t="e">
        <f t="array" aca="1" ref="AB13" ca="1">SUM(ABS(TRANSPOSE($D13:$F13)-U$3:U$5)^$P$9)</f>
        <v>#DIV/0!</v>
      </c>
      <c r="AC13" s="7" t="e">
        <f t="shared" ca="1" si="10"/>
        <v>#DIV/0!</v>
      </c>
    </row>
    <row r="14" spans="1:33">
      <c r="A14" s="1" t="s">
        <v>96</v>
      </c>
      <c r="B14" s="1"/>
      <c r="C14" s="1" t="s">
        <v>27</v>
      </c>
      <c r="D14" s="2">
        <v>187</v>
      </c>
      <c r="E14" s="2">
        <v>175</v>
      </c>
      <c r="F14" s="5">
        <f t="shared" si="3"/>
        <v>50.044324973548001</v>
      </c>
      <c r="G14" s="4">
        <f t="shared" si="4"/>
        <v>73.622047244094489</v>
      </c>
      <c r="H14">
        <f t="shared" si="5"/>
        <v>6</v>
      </c>
      <c r="I14">
        <f t="shared" si="6"/>
        <v>1.6</v>
      </c>
      <c r="J14" t="str">
        <f t="shared" si="7"/>
        <v>6' 1.6"</v>
      </c>
      <c r="K14">
        <f t="shared" si="8"/>
        <v>386</v>
      </c>
      <c r="L14">
        <f t="shared" si="11"/>
        <v>12</v>
      </c>
      <c r="M14" s="8" t="e">
        <f ca="1"/>
        <v>#NAME?</v>
      </c>
      <c r="O14" t="s">
        <v>61</v>
      </c>
      <c r="P14" s="6" t="e">
        <f ca="1">[1]!CLUST_Converge(D3:E44,M3:M44)</f>
        <v>#NAME?</v>
      </c>
      <c r="W14" s="10" t="e">
        <f t="array" aca="1" ref="W14" ca="1">SUM(ABS(TRANSPOSE($D14:$F14)-P$3:P$5)^$P$9)</f>
        <v>#DIV/0!</v>
      </c>
      <c r="X14" s="10" t="e">
        <f t="array" aca="1" ref="X14" ca="1">SUM(ABS(TRANSPOSE($D14:$F14)-Q$3:Q$5)^$P$9)</f>
        <v>#DIV/0!</v>
      </c>
      <c r="Y14" s="10" t="e">
        <f t="array" aca="1" ref="Y14" ca="1">SUM(ABS(TRANSPOSE($D14:$F14)-R$3:R$5)^$P$9)</f>
        <v>#DIV/0!</v>
      </c>
      <c r="Z14" s="10" t="e">
        <f t="array" aca="1" ref="Z14" ca="1">SUM(ABS(TRANSPOSE($D14:$F14)-S$3:S$5)^$P$9)</f>
        <v>#DIV/0!</v>
      </c>
      <c r="AA14" s="10" t="e">
        <f t="array" aca="1" ref="AA14" ca="1">SUM(ABS(TRANSPOSE($D14:$F14)-T$3:T$5)^$P$9)</f>
        <v>#DIV/0!</v>
      </c>
      <c r="AB14" s="7" t="e">
        <f t="array" aca="1" ref="AB14" ca="1">SUM(ABS(TRANSPOSE($D14:$F14)-U$3:U$5)^$P$9)</f>
        <v>#DIV/0!</v>
      </c>
      <c r="AC14" s="7" t="e">
        <f t="shared" ca="1" si="10"/>
        <v>#DIV/0!</v>
      </c>
    </row>
    <row r="15" spans="1:33">
      <c r="A15" s="1" t="s">
        <v>97</v>
      </c>
      <c r="B15" s="1"/>
      <c r="C15" s="1" t="s">
        <v>28</v>
      </c>
      <c r="D15" s="2">
        <v>187</v>
      </c>
      <c r="E15" s="2">
        <v>155</v>
      </c>
      <c r="F15" s="5">
        <f t="shared" si="3"/>
        <v>44.324973547999662</v>
      </c>
      <c r="G15" s="4">
        <f t="shared" si="4"/>
        <v>73.622047244094489</v>
      </c>
      <c r="H15">
        <f t="shared" si="5"/>
        <v>6</v>
      </c>
      <c r="I15">
        <f t="shared" si="6"/>
        <v>1.6</v>
      </c>
      <c r="J15" t="str">
        <f t="shared" si="7"/>
        <v>6' 1.6"</v>
      </c>
      <c r="K15">
        <f t="shared" si="8"/>
        <v>342</v>
      </c>
      <c r="L15">
        <f t="shared" si="11"/>
        <v>13</v>
      </c>
      <c r="M15" s="8" t="e">
        <f ca="1"/>
        <v>#NAME?</v>
      </c>
      <c r="O15" t="s">
        <v>61</v>
      </c>
      <c r="P15" s="6" t="e">
        <f ca="1">[1]!CLUST_Converge(D3:F44,M3:M44)</f>
        <v>#NAME?</v>
      </c>
      <c r="W15" s="10" t="e">
        <f t="array" aca="1" ref="W15" ca="1">SUM(ABS(TRANSPOSE($D15:$F15)-P$3:P$5)^$P$9)</f>
        <v>#DIV/0!</v>
      </c>
      <c r="X15" s="10" t="e">
        <f t="array" aca="1" ref="X15" ca="1">SUM(ABS(TRANSPOSE($D15:$F15)-Q$3:Q$5)^$P$9)</f>
        <v>#DIV/0!</v>
      </c>
      <c r="Y15" s="10" t="e">
        <f t="array" aca="1" ref="Y15" ca="1">SUM(ABS(TRANSPOSE($D15:$F15)-R$3:R$5)^$P$9)</f>
        <v>#DIV/0!</v>
      </c>
      <c r="Z15" s="10" t="e">
        <f t="array" aca="1" ref="Z15" ca="1">SUM(ABS(TRANSPOSE($D15:$F15)-S$3:S$5)^$P$9)</f>
        <v>#DIV/0!</v>
      </c>
      <c r="AA15" s="10" t="e">
        <f t="array" aca="1" ref="AA15" ca="1">SUM(ABS(TRANSPOSE($D15:$F15)-T$3:T$5)^$P$9)</f>
        <v>#DIV/0!</v>
      </c>
      <c r="AB15" s="7" t="e">
        <f t="array" aca="1" ref="AB15" ca="1">SUM(ABS(TRANSPOSE($D15:$F15)-U$3:U$5)^$P$9)</f>
        <v>#DIV/0!</v>
      </c>
      <c r="AC15" s="7" t="e">
        <f t="shared" ca="1" si="10"/>
        <v>#DIV/0!</v>
      </c>
    </row>
    <row r="16" spans="1:33">
      <c r="A16" s="1" t="s">
        <v>98</v>
      </c>
      <c r="B16" s="1"/>
      <c r="C16" s="1" t="s">
        <v>29</v>
      </c>
      <c r="D16" s="2">
        <v>187</v>
      </c>
      <c r="E16" s="2">
        <v>145</v>
      </c>
      <c r="F16" s="5">
        <f t="shared" si="3"/>
        <v>41.465297835225485</v>
      </c>
      <c r="G16" s="4">
        <f t="shared" si="4"/>
        <v>73.622047244094489</v>
      </c>
      <c r="H16">
        <f t="shared" si="5"/>
        <v>6</v>
      </c>
      <c r="I16">
        <f t="shared" si="6"/>
        <v>1.6</v>
      </c>
      <c r="J16" t="str">
        <f t="shared" si="7"/>
        <v>6' 1.6"</v>
      </c>
      <c r="K16">
        <f t="shared" si="8"/>
        <v>320</v>
      </c>
      <c r="L16">
        <f t="shared" si="11"/>
        <v>14</v>
      </c>
      <c r="M16" s="8" t="e">
        <f ca="1"/>
        <v>#NAME?</v>
      </c>
      <c r="O16" t="s">
        <v>62</v>
      </c>
      <c r="P16" s="6" t="e">
        <f ca="1">SUM(AC3:AC44)</f>
        <v>#DIV/0!</v>
      </c>
      <c r="W16" s="10" t="e">
        <f t="array" aca="1" ref="W16" ca="1">SUM(ABS(TRANSPOSE($D16:$F16)-P$3:P$5)^$P$9)</f>
        <v>#DIV/0!</v>
      </c>
      <c r="X16" s="10" t="e">
        <f t="array" aca="1" ref="X16" ca="1">SUM(ABS(TRANSPOSE($D16:$F16)-Q$3:Q$5)^$P$9)</f>
        <v>#DIV/0!</v>
      </c>
      <c r="Y16" s="10" t="e">
        <f t="array" aca="1" ref="Y16" ca="1">SUM(ABS(TRANSPOSE($D16:$F16)-R$3:R$5)^$P$9)</f>
        <v>#DIV/0!</v>
      </c>
      <c r="Z16" s="10" t="e">
        <f t="array" aca="1" ref="Z16" ca="1">SUM(ABS(TRANSPOSE($D16:$F16)-S$3:S$5)^$P$9)</f>
        <v>#DIV/0!</v>
      </c>
      <c r="AA16" s="10" t="e">
        <f t="array" aca="1" ref="AA16" ca="1">SUM(ABS(TRANSPOSE($D16:$F16)-T$3:T$5)^$P$9)</f>
        <v>#DIV/0!</v>
      </c>
      <c r="AB16" s="7" t="e">
        <f t="array" aca="1" ref="AB16" ca="1">SUM(ABS(TRANSPOSE($D16:$F16)-U$3:U$5)^$P$9)</f>
        <v>#DIV/0!</v>
      </c>
      <c r="AC16" s="7" t="e">
        <f t="shared" ca="1" si="10"/>
        <v>#DIV/0!</v>
      </c>
    </row>
    <row r="17" spans="1:29">
      <c r="A17" s="1" t="s">
        <v>99</v>
      </c>
      <c r="B17" s="1"/>
      <c r="C17" s="1" t="s">
        <v>30</v>
      </c>
      <c r="D17" s="2">
        <v>183</v>
      </c>
      <c r="E17" s="2">
        <v>148</v>
      </c>
      <c r="F17" s="5">
        <f t="shared" si="3"/>
        <v>44.193615814147932</v>
      </c>
      <c r="G17" s="4">
        <f t="shared" si="4"/>
        <v>72.047244094488192</v>
      </c>
      <c r="H17">
        <f t="shared" si="5"/>
        <v>6</v>
      </c>
      <c r="I17">
        <f t="shared" si="6"/>
        <v>0</v>
      </c>
      <c r="J17" t="str">
        <f t="shared" si="7"/>
        <v>6' 0"</v>
      </c>
      <c r="K17">
        <f t="shared" si="8"/>
        <v>326</v>
      </c>
      <c r="L17">
        <f t="shared" si="11"/>
        <v>15</v>
      </c>
      <c r="M17" s="8" t="e">
        <f ca="1"/>
        <v>#NAME?</v>
      </c>
      <c r="O17" t="s">
        <v>62</v>
      </c>
      <c r="P17" s="6" t="e">
        <f ca="1">SUM(AC3:AC44)</f>
        <v>#DIV/0!</v>
      </c>
      <c r="W17" s="10" t="e">
        <f t="array" aca="1" ref="W17" ca="1">SUM(ABS(TRANSPOSE($D17:$F17)-P$3:P$5)^$P$9)</f>
        <v>#DIV/0!</v>
      </c>
      <c r="X17" s="10" t="e">
        <f t="array" aca="1" ref="X17" ca="1">SUM(ABS(TRANSPOSE($D17:$F17)-Q$3:Q$5)^$P$9)</f>
        <v>#DIV/0!</v>
      </c>
      <c r="Y17" s="10" t="e">
        <f t="array" aca="1" ref="Y17" ca="1">SUM(ABS(TRANSPOSE($D17:$F17)-R$3:R$5)^$P$9)</f>
        <v>#DIV/0!</v>
      </c>
      <c r="Z17" s="10" t="e">
        <f t="array" aca="1" ref="Z17" ca="1">SUM(ABS(TRANSPOSE($D17:$F17)-S$3:S$5)^$P$9)</f>
        <v>#DIV/0!</v>
      </c>
      <c r="AA17" s="10" t="e">
        <f t="array" aca="1" ref="AA17" ca="1">SUM(ABS(TRANSPOSE($D17:$F17)-T$3:T$5)^$P$9)</f>
        <v>#DIV/0!</v>
      </c>
      <c r="AB17" s="7" t="e">
        <f t="array" aca="1" ref="AB17" ca="1">SUM(ABS(TRANSPOSE($D17:$F17)-U$3:U$5)^$P$9)</f>
        <v>#DIV/0!</v>
      </c>
      <c r="AC17" s="7" t="e">
        <f t="shared" ca="1" si="10"/>
        <v>#DIV/0!</v>
      </c>
    </row>
    <row r="18" spans="1:29">
      <c r="A18" s="1" t="s">
        <v>100</v>
      </c>
      <c r="B18" s="1"/>
      <c r="C18" s="1" t="s">
        <v>17</v>
      </c>
      <c r="D18" s="2">
        <v>186</v>
      </c>
      <c r="E18" s="2">
        <v>138</v>
      </c>
      <c r="F18" s="5">
        <f t="shared" si="3"/>
        <v>39.889004509191814</v>
      </c>
      <c r="G18" s="4">
        <f t="shared" si="4"/>
        <v>73.228346456692918</v>
      </c>
      <c r="H18">
        <f t="shared" si="5"/>
        <v>6</v>
      </c>
      <c r="I18">
        <f t="shared" si="6"/>
        <v>1.2</v>
      </c>
      <c r="J18" t="str">
        <f t="shared" si="7"/>
        <v>6' 1.2"</v>
      </c>
      <c r="K18">
        <f t="shared" si="8"/>
        <v>304</v>
      </c>
      <c r="L18">
        <f t="shared" si="11"/>
        <v>16</v>
      </c>
      <c r="M18" s="8" t="e">
        <f ca="1"/>
        <v>#NAME?</v>
      </c>
      <c r="W18" s="10" t="e">
        <f t="array" aca="1" ref="W18" ca="1">SUM(ABS(TRANSPOSE($D18:$F18)-P$3:P$5)^$P$9)</f>
        <v>#DIV/0!</v>
      </c>
      <c r="X18" s="10" t="e">
        <f t="array" aca="1" ref="X18" ca="1">SUM(ABS(TRANSPOSE($D18:$F18)-Q$3:Q$5)^$P$9)</f>
        <v>#DIV/0!</v>
      </c>
      <c r="Y18" s="10" t="e">
        <f t="array" aca="1" ref="Y18" ca="1">SUM(ABS(TRANSPOSE($D18:$F18)-R$3:R$5)^$P$9)</f>
        <v>#DIV/0!</v>
      </c>
      <c r="Z18" s="10" t="e">
        <f t="array" aca="1" ref="Z18" ca="1">SUM(ABS(TRANSPOSE($D18:$F18)-S$3:S$5)^$P$9)</f>
        <v>#DIV/0!</v>
      </c>
      <c r="AA18" s="10" t="e">
        <f t="array" aca="1" ref="AA18" ca="1">SUM(ABS(TRANSPOSE($D18:$F18)-T$3:T$5)^$P$9)</f>
        <v>#DIV/0!</v>
      </c>
      <c r="AB18" s="7" t="e">
        <f t="array" aca="1" ref="AB18" ca="1">SUM(ABS(TRANSPOSE($D18:$F18)-U$3:U$5)^$P$9)</f>
        <v>#DIV/0!</v>
      </c>
      <c r="AC18" s="7" t="e">
        <f t="shared" ca="1" si="10"/>
        <v>#DIV/0!</v>
      </c>
    </row>
    <row r="19" spans="1:29">
      <c r="A19" s="1" t="s">
        <v>101</v>
      </c>
      <c r="B19" s="1"/>
      <c r="C19" s="1" t="s">
        <v>31</v>
      </c>
      <c r="D19" s="2">
        <v>185</v>
      </c>
      <c r="E19" s="2">
        <v>164</v>
      </c>
      <c r="F19" s="5">
        <f t="shared" si="3"/>
        <v>47.918188458728999</v>
      </c>
      <c r="G19" s="4">
        <f t="shared" si="4"/>
        <v>72.834645669291348</v>
      </c>
      <c r="H19">
        <f t="shared" si="5"/>
        <v>6</v>
      </c>
      <c r="I19">
        <f t="shared" si="6"/>
        <v>0.8</v>
      </c>
      <c r="J19" t="str">
        <f t="shared" si="7"/>
        <v>6' 0.8"</v>
      </c>
      <c r="K19">
        <f t="shared" si="8"/>
        <v>362</v>
      </c>
      <c r="L19">
        <f t="shared" si="11"/>
        <v>17</v>
      </c>
      <c r="M19" s="8" t="e">
        <f ca="1"/>
        <v>#NAME?</v>
      </c>
      <c r="W19" s="10" t="e">
        <f t="array" aca="1" ref="W19" ca="1">SUM(ABS(TRANSPOSE($D19:$F19)-P$3:P$5)^$P$9)</f>
        <v>#DIV/0!</v>
      </c>
      <c r="X19" s="10" t="e">
        <f t="array" aca="1" ref="X19" ca="1">SUM(ABS(TRANSPOSE($D19:$F19)-Q$3:Q$5)^$P$9)</f>
        <v>#DIV/0!</v>
      </c>
      <c r="Y19" s="10" t="e">
        <f t="array" aca="1" ref="Y19" ca="1">SUM(ABS(TRANSPOSE($D19:$F19)-R$3:R$5)^$P$9)</f>
        <v>#DIV/0!</v>
      </c>
      <c r="Z19" s="10" t="e">
        <f t="array" aca="1" ref="Z19" ca="1">SUM(ABS(TRANSPOSE($D19:$F19)-S$3:S$5)^$P$9)</f>
        <v>#DIV/0!</v>
      </c>
      <c r="AA19" s="10" t="e">
        <f t="array" aca="1" ref="AA19" ca="1">SUM(ABS(TRANSPOSE($D19:$F19)-T$3:T$5)^$P$9)</f>
        <v>#DIV/0!</v>
      </c>
      <c r="AB19" s="7" t="e">
        <f t="array" aca="1" ref="AB19" ca="1">SUM(ABS(TRANSPOSE($D19:$F19)-U$3:U$5)^$P$9)</f>
        <v>#DIV/0!</v>
      </c>
      <c r="AC19" s="7" t="e">
        <f t="shared" ca="1" si="10"/>
        <v>#DIV/0!</v>
      </c>
    </row>
    <row r="20" spans="1:29">
      <c r="A20" s="1" t="s">
        <v>102</v>
      </c>
      <c r="B20" s="1"/>
      <c r="C20" s="1" t="s">
        <v>32</v>
      </c>
      <c r="D20" s="2">
        <v>185</v>
      </c>
      <c r="E20" s="2">
        <v>140</v>
      </c>
      <c r="F20" s="5">
        <f t="shared" si="3"/>
        <v>40.905770635500367</v>
      </c>
      <c r="G20" s="4">
        <f t="shared" si="4"/>
        <v>72.834645669291348</v>
      </c>
      <c r="H20">
        <f t="shared" si="5"/>
        <v>6</v>
      </c>
      <c r="I20">
        <f t="shared" si="6"/>
        <v>0.8</v>
      </c>
      <c r="J20" t="str">
        <f t="shared" si="7"/>
        <v>6' 0.8"</v>
      </c>
      <c r="K20">
        <f t="shared" si="8"/>
        <v>309</v>
      </c>
      <c r="L20">
        <f t="shared" si="11"/>
        <v>18</v>
      </c>
      <c r="M20" s="8" t="e">
        <f ca="1"/>
        <v>#NAME?</v>
      </c>
      <c r="W20" s="10" t="e">
        <f t="array" aca="1" ref="W20" ca="1">SUM(ABS(TRANSPOSE($D20:$F20)-P$3:P$5)^$P$9)</f>
        <v>#DIV/0!</v>
      </c>
      <c r="X20" s="10" t="e">
        <f t="array" aca="1" ref="X20" ca="1">SUM(ABS(TRANSPOSE($D20:$F20)-Q$3:Q$5)^$P$9)</f>
        <v>#DIV/0!</v>
      </c>
      <c r="Y20" s="10" t="e">
        <f t="array" aca="1" ref="Y20" ca="1">SUM(ABS(TRANSPOSE($D20:$F20)-R$3:R$5)^$P$9)</f>
        <v>#DIV/0!</v>
      </c>
      <c r="Z20" s="10" t="e">
        <f t="array" aca="1" ref="Z20" ca="1">SUM(ABS(TRANSPOSE($D20:$F20)-S$3:S$5)^$P$9)</f>
        <v>#DIV/0!</v>
      </c>
      <c r="AA20" s="10" t="e">
        <f t="array" aca="1" ref="AA20" ca="1">SUM(ABS(TRANSPOSE($D20:$F20)-T$3:T$5)^$P$9)</f>
        <v>#DIV/0!</v>
      </c>
      <c r="AB20" s="7" t="e">
        <f t="array" aca="1" ref="AB20" ca="1">SUM(ABS(TRANSPOSE($D20:$F20)-U$3:U$5)^$P$9)</f>
        <v>#DIV/0!</v>
      </c>
      <c r="AC20" s="7" t="e">
        <f t="shared" ca="1" si="10"/>
        <v>#DIV/0!</v>
      </c>
    </row>
    <row r="21" spans="1:29">
      <c r="A21" s="1" t="s">
        <v>103</v>
      </c>
      <c r="B21" s="1"/>
      <c r="C21" s="1" t="s">
        <v>33</v>
      </c>
      <c r="D21" s="2">
        <v>185</v>
      </c>
      <c r="E21" s="2">
        <v>168</v>
      </c>
      <c r="F21" s="5">
        <f t="shared" si="3"/>
        <v>49.086924762600439</v>
      </c>
      <c r="G21" s="4">
        <f t="shared" si="4"/>
        <v>72.834645669291348</v>
      </c>
      <c r="H21">
        <f t="shared" si="5"/>
        <v>6</v>
      </c>
      <c r="I21">
        <f t="shared" si="6"/>
        <v>0.8</v>
      </c>
      <c r="J21" t="str">
        <f t="shared" si="7"/>
        <v>6' 0.8"</v>
      </c>
      <c r="K21">
        <f t="shared" si="8"/>
        <v>370</v>
      </c>
      <c r="L21">
        <f t="shared" si="11"/>
        <v>19</v>
      </c>
      <c r="M21" s="8" t="e">
        <f ca="1"/>
        <v>#NAME?</v>
      </c>
      <c r="W21" s="10" t="e">
        <f t="array" aca="1" ref="W21" ca="1">SUM(ABS(TRANSPOSE($D21:$F21)-P$3:P$5)^$P$9)</f>
        <v>#DIV/0!</v>
      </c>
      <c r="X21" s="10" t="e">
        <f t="array" aca="1" ref="X21" ca="1">SUM(ABS(TRANSPOSE($D21:$F21)-Q$3:Q$5)^$P$9)</f>
        <v>#DIV/0!</v>
      </c>
      <c r="Y21" s="10" t="e">
        <f t="array" aca="1" ref="Y21" ca="1">SUM(ABS(TRANSPOSE($D21:$F21)-R$3:R$5)^$P$9)</f>
        <v>#DIV/0!</v>
      </c>
      <c r="Z21" s="10" t="e">
        <f t="array" aca="1" ref="Z21" ca="1">SUM(ABS(TRANSPOSE($D21:$F21)-S$3:S$5)^$P$9)</f>
        <v>#DIV/0!</v>
      </c>
      <c r="AA21" s="10" t="e">
        <f t="array" aca="1" ref="AA21" ca="1">SUM(ABS(TRANSPOSE($D21:$F21)-T$3:T$5)^$P$9)</f>
        <v>#DIV/0!</v>
      </c>
      <c r="AB21" s="7" t="e">
        <f t="array" aca="1" ref="AB21" ca="1">SUM(ABS(TRANSPOSE($D21:$F21)-U$3:U$5)^$P$9)</f>
        <v>#DIV/0!</v>
      </c>
      <c r="AC21" s="7" t="e">
        <f t="shared" ca="1" si="10"/>
        <v>#DIV/0!</v>
      </c>
    </row>
    <row r="22" spans="1:29">
      <c r="A22" s="1" t="s">
        <v>104</v>
      </c>
      <c r="B22" s="1"/>
      <c r="C22" s="1" t="s">
        <v>34</v>
      </c>
      <c r="D22" s="2">
        <v>185</v>
      </c>
      <c r="E22" s="2">
        <v>168</v>
      </c>
      <c r="F22" s="5">
        <f t="shared" si="3"/>
        <v>49.086924762600439</v>
      </c>
      <c r="G22" s="4">
        <f t="shared" si="4"/>
        <v>72.834645669291348</v>
      </c>
      <c r="H22">
        <f t="shared" si="5"/>
        <v>6</v>
      </c>
      <c r="I22">
        <f t="shared" si="6"/>
        <v>0.8</v>
      </c>
      <c r="J22" t="str">
        <f t="shared" si="7"/>
        <v>6' 0.8"</v>
      </c>
      <c r="K22">
        <f t="shared" si="8"/>
        <v>370</v>
      </c>
      <c r="L22">
        <f t="shared" si="11"/>
        <v>20</v>
      </c>
      <c r="M22" s="8" t="e">
        <f ca="1"/>
        <v>#NAME?</v>
      </c>
      <c r="W22" s="10" t="e">
        <f t="array" aca="1" ref="W22" ca="1">SUM(ABS(TRANSPOSE($D22:$F22)-P$3:P$5)^$P$9)</f>
        <v>#DIV/0!</v>
      </c>
      <c r="X22" s="10" t="e">
        <f t="array" aca="1" ref="X22" ca="1">SUM(ABS(TRANSPOSE($D22:$F22)-Q$3:Q$5)^$P$9)</f>
        <v>#DIV/0!</v>
      </c>
      <c r="Y22" s="10" t="e">
        <f t="array" aca="1" ref="Y22" ca="1">SUM(ABS(TRANSPOSE($D22:$F22)-R$3:R$5)^$P$9)</f>
        <v>#DIV/0!</v>
      </c>
      <c r="Z22" s="10" t="e">
        <f t="array" aca="1" ref="Z22" ca="1">SUM(ABS(TRANSPOSE($D22:$F22)-S$3:S$5)^$P$9)</f>
        <v>#DIV/0!</v>
      </c>
      <c r="AA22" s="10" t="e">
        <f t="array" aca="1" ref="AA22" ca="1">SUM(ABS(TRANSPOSE($D22:$F22)-T$3:T$5)^$P$9)</f>
        <v>#DIV/0!</v>
      </c>
      <c r="AB22" s="7" t="e">
        <f t="array" aca="1" ref="AB22" ca="1">SUM(ABS(TRANSPOSE($D22:$F22)-U$3:U$5)^$P$9)</f>
        <v>#DIV/0!</v>
      </c>
      <c r="AC22" s="7" t="e">
        <f t="shared" ca="1" si="10"/>
        <v>#DIV/0!</v>
      </c>
    </row>
    <row r="23" spans="1:29">
      <c r="A23" s="1" t="s">
        <v>105</v>
      </c>
      <c r="B23" s="1"/>
      <c r="C23" s="1" t="s">
        <v>35</v>
      </c>
      <c r="D23" s="2">
        <v>185</v>
      </c>
      <c r="E23" s="2">
        <v>168</v>
      </c>
      <c r="F23" s="5">
        <f t="shared" si="3"/>
        <v>49.086924762600439</v>
      </c>
      <c r="G23" s="4">
        <f t="shared" si="4"/>
        <v>72.834645669291348</v>
      </c>
      <c r="H23">
        <f t="shared" si="5"/>
        <v>6</v>
      </c>
      <c r="I23">
        <f t="shared" si="6"/>
        <v>0.8</v>
      </c>
      <c r="J23" t="str">
        <f t="shared" si="7"/>
        <v>6' 0.8"</v>
      </c>
      <c r="K23">
        <f t="shared" si="8"/>
        <v>370</v>
      </c>
      <c r="L23">
        <f t="shared" si="11"/>
        <v>21</v>
      </c>
      <c r="M23" s="8" t="e">
        <f ca="1"/>
        <v>#NAME?</v>
      </c>
      <c r="W23" s="10" t="e">
        <f t="array" aca="1" ref="W23" ca="1">SUM(ABS(TRANSPOSE($D23:$F23)-P$3:P$5)^$P$9)</f>
        <v>#DIV/0!</v>
      </c>
      <c r="X23" s="10" t="e">
        <f t="array" aca="1" ref="X23" ca="1">SUM(ABS(TRANSPOSE($D23:$F23)-Q$3:Q$5)^$P$9)</f>
        <v>#DIV/0!</v>
      </c>
      <c r="Y23" s="10" t="e">
        <f t="array" aca="1" ref="Y23" ca="1">SUM(ABS(TRANSPOSE($D23:$F23)-R$3:R$5)^$P$9)</f>
        <v>#DIV/0!</v>
      </c>
      <c r="Z23" s="10" t="e">
        <f t="array" aca="1" ref="Z23" ca="1">SUM(ABS(TRANSPOSE($D23:$F23)-S$3:S$5)^$P$9)</f>
        <v>#DIV/0!</v>
      </c>
      <c r="AA23" s="10" t="e">
        <f t="array" aca="1" ref="AA23" ca="1">SUM(ABS(TRANSPOSE($D23:$F23)-T$3:T$5)^$P$9)</f>
        <v>#DIV/0!</v>
      </c>
      <c r="AB23" s="7" t="e">
        <f t="array" aca="1" ref="AB23" ca="1">SUM(ABS(TRANSPOSE($D23:$F23)-U$3:U$5)^$P$9)</f>
        <v>#DIV/0!</v>
      </c>
      <c r="AC23" s="7" t="e">
        <f t="shared" ca="1" si="10"/>
        <v>#DIV/0!</v>
      </c>
    </row>
    <row r="24" spans="1:29">
      <c r="A24" s="1" t="s">
        <v>106</v>
      </c>
      <c r="B24" s="1"/>
      <c r="C24" s="1" t="s">
        <v>36</v>
      </c>
      <c r="D24" s="2">
        <v>184</v>
      </c>
      <c r="E24" s="2">
        <v>167</v>
      </c>
      <c r="F24" s="5">
        <f t="shared" si="3"/>
        <v>49.326559546313803</v>
      </c>
      <c r="G24" s="4">
        <f t="shared" si="4"/>
        <v>72.440944881889763</v>
      </c>
      <c r="H24">
        <f t="shared" si="5"/>
        <v>6</v>
      </c>
      <c r="I24">
        <f t="shared" si="6"/>
        <v>0.4</v>
      </c>
      <c r="J24" t="str">
        <f t="shared" si="7"/>
        <v>6' 0.4"</v>
      </c>
      <c r="K24">
        <f t="shared" si="8"/>
        <v>368</v>
      </c>
      <c r="L24">
        <f t="shared" si="11"/>
        <v>22</v>
      </c>
      <c r="M24" s="8" t="e">
        <f ca="1"/>
        <v>#NAME?</v>
      </c>
      <c r="W24" s="10" t="e">
        <f t="array" aca="1" ref="W24" ca="1">SUM(ABS(TRANSPOSE($D24:$F24)-P$3:P$5)^$P$9)</f>
        <v>#DIV/0!</v>
      </c>
      <c r="X24" s="10" t="e">
        <f t="array" aca="1" ref="X24" ca="1">SUM(ABS(TRANSPOSE($D24:$F24)-Q$3:Q$5)^$P$9)</f>
        <v>#DIV/0!</v>
      </c>
      <c r="Y24" s="10" t="e">
        <f t="array" aca="1" ref="Y24" ca="1">SUM(ABS(TRANSPOSE($D24:$F24)-R$3:R$5)^$P$9)</f>
        <v>#DIV/0!</v>
      </c>
      <c r="Z24" s="10" t="e">
        <f t="array" aca="1" ref="Z24" ca="1">SUM(ABS(TRANSPOSE($D24:$F24)-S$3:S$5)^$P$9)</f>
        <v>#DIV/0!</v>
      </c>
      <c r="AA24" s="10" t="e">
        <f t="array" aca="1" ref="AA24" ca="1">SUM(ABS(TRANSPOSE($D24:$F24)-T$3:T$5)^$P$9)</f>
        <v>#DIV/0!</v>
      </c>
      <c r="AB24" s="7" t="e">
        <f t="array" aca="1" ref="AB24" ca="1">SUM(ABS(TRANSPOSE($D24:$F24)-U$3:U$5)^$P$9)</f>
        <v>#DIV/0!</v>
      </c>
      <c r="AC24" s="7" t="e">
        <f t="shared" ca="1" si="10"/>
        <v>#DIV/0!</v>
      </c>
    </row>
    <row r="25" spans="1:29">
      <c r="A25" s="1" t="s">
        <v>107</v>
      </c>
      <c r="B25" s="1"/>
      <c r="C25" s="1" t="s">
        <v>37</v>
      </c>
      <c r="D25" s="2">
        <v>184</v>
      </c>
      <c r="E25" s="2">
        <v>174</v>
      </c>
      <c r="F25" s="5">
        <f t="shared" si="3"/>
        <v>51.394139886578444</v>
      </c>
      <c r="G25" s="4">
        <f t="shared" si="4"/>
        <v>72.440944881889763</v>
      </c>
      <c r="H25">
        <f t="shared" si="5"/>
        <v>6</v>
      </c>
      <c r="I25">
        <f t="shared" si="6"/>
        <v>0.4</v>
      </c>
      <c r="J25" t="str">
        <f t="shared" si="7"/>
        <v>6' 0.4"</v>
      </c>
      <c r="K25">
        <f t="shared" si="8"/>
        <v>384</v>
      </c>
      <c r="L25">
        <f t="shared" si="11"/>
        <v>23</v>
      </c>
      <c r="M25" s="8" t="e">
        <f ca="1"/>
        <v>#NAME?</v>
      </c>
      <c r="W25" s="10" t="e">
        <f t="array" aca="1" ref="W25" ca="1">SUM(ABS(TRANSPOSE($D25:$F25)-P$3:P$5)^$P$9)</f>
        <v>#DIV/0!</v>
      </c>
      <c r="X25" s="10" t="e">
        <f t="array" aca="1" ref="X25" ca="1">SUM(ABS(TRANSPOSE($D25:$F25)-Q$3:Q$5)^$P$9)</f>
        <v>#DIV/0!</v>
      </c>
      <c r="Y25" s="10" t="e">
        <f t="array" aca="1" ref="Y25" ca="1">SUM(ABS(TRANSPOSE($D25:$F25)-R$3:R$5)^$P$9)</f>
        <v>#DIV/0!</v>
      </c>
      <c r="Z25" s="10" t="e">
        <f t="array" aca="1" ref="Z25" ca="1">SUM(ABS(TRANSPOSE($D25:$F25)-S$3:S$5)^$P$9)</f>
        <v>#DIV/0!</v>
      </c>
      <c r="AA25" s="10" t="e">
        <f t="array" aca="1" ref="AA25" ca="1">SUM(ABS(TRANSPOSE($D25:$F25)-T$3:T$5)^$P$9)</f>
        <v>#DIV/0!</v>
      </c>
      <c r="AB25" s="7" t="e">
        <f t="array" aca="1" ref="AB25" ca="1">SUM(ABS(TRANSPOSE($D25:$F25)-U$3:U$5)^$P$9)</f>
        <v>#DIV/0!</v>
      </c>
      <c r="AC25" s="7" t="e">
        <f t="shared" ca="1" si="10"/>
        <v>#DIV/0!</v>
      </c>
    </row>
    <row r="26" spans="1:29">
      <c r="A26" s="1" t="s">
        <v>108</v>
      </c>
      <c r="B26" s="1"/>
      <c r="C26" s="1" t="s">
        <v>38</v>
      </c>
      <c r="D26" s="2">
        <v>184</v>
      </c>
      <c r="E26" s="2">
        <v>200</v>
      </c>
      <c r="F26" s="5">
        <f t="shared" si="3"/>
        <v>59.073724007561438</v>
      </c>
      <c r="G26" s="4">
        <f t="shared" si="4"/>
        <v>72.440944881889763</v>
      </c>
      <c r="H26">
        <f t="shared" si="5"/>
        <v>6</v>
      </c>
      <c r="I26">
        <f t="shared" si="6"/>
        <v>0.4</v>
      </c>
      <c r="J26" t="str">
        <f t="shared" si="7"/>
        <v>6' 0.4"</v>
      </c>
      <c r="K26">
        <f t="shared" si="8"/>
        <v>441</v>
      </c>
      <c r="L26">
        <f t="shared" si="11"/>
        <v>24</v>
      </c>
      <c r="M26" s="8" t="e">
        <f ca="1"/>
        <v>#NAME?</v>
      </c>
      <c r="W26" s="10" t="e">
        <f t="array" aca="1" ref="W26" ca="1">SUM(ABS(TRANSPOSE($D26:$F26)-P$3:P$5)^$P$9)</f>
        <v>#DIV/0!</v>
      </c>
      <c r="X26" s="10" t="e">
        <f t="array" aca="1" ref="X26" ca="1">SUM(ABS(TRANSPOSE($D26:$F26)-Q$3:Q$5)^$P$9)</f>
        <v>#DIV/0!</v>
      </c>
      <c r="Y26" s="10" t="e">
        <f t="array" aca="1" ref="Y26" ca="1">SUM(ABS(TRANSPOSE($D26:$F26)-R$3:R$5)^$P$9)</f>
        <v>#DIV/0!</v>
      </c>
      <c r="Z26" s="10" t="e">
        <f t="array" aca="1" ref="Z26" ca="1">SUM(ABS(TRANSPOSE($D26:$F26)-S$3:S$5)^$P$9)</f>
        <v>#DIV/0!</v>
      </c>
      <c r="AA26" s="10" t="e">
        <f t="array" aca="1" ref="AA26" ca="1">SUM(ABS(TRANSPOSE($D26:$F26)-T$3:T$5)^$P$9)</f>
        <v>#DIV/0!</v>
      </c>
      <c r="AB26" s="7" t="e">
        <f t="array" aca="1" ref="AB26" ca="1">SUM(ABS(TRANSPOSE($D26:$F26)-U$3:U$5)^$P$9)</f>
        <v>#DIV/0!</v>
      </c>
      <c r="AC26" s="7" t="e">
        <f t="shared" ca="1" si="10"/>
        <v>#DIV/0!</v>
      </c>
    </row>
    <row r="27" spans="1:29">
      <c r="A27" s="1" t="s">
        <v>109</v>
      </c>
      <c r="B27" s="1">
        <v>1</v>
      </c>
      <c r="C27" s="1" t="s">
        <v>39</v>
      </c>
      <c r="D27" s="2">
        <v>183</v>
      </c>
      <c r="E27" s="2">
        <v>167</v>
      </c>
      <c r="F27" s="5">
        <f t="shared" si="3"/>
        <v>49.867120547045296</v>
      </c>
      <c r="G27" s="4">
        <f t="shared" si="4"/>
        <v>72.047244094488192</v>
      </c>
      <c r="H27">
        <f t="shared" si="5"/>
        <v>6</v>
      </c>
      <c r="I27">
        <f t="shared" si="6"/>
        <v>0</v>
      </c>
      <c r="J27" t="str">
        <f t="shared" si="7"/>
        <v>6' 0"</v>
      </c>
      <c r="K27">
        <f t="shared" si="8"/>
        <v>368</v>
      </c>
      <c r="L27">
        <f t="shared" si="11"/>
        <v>25</v>
      </c>
      <c r="M27" s="8" t="e">
        <f ca="1"/>
        <v>#NAME?</v>
      </c>
      <c r="W27" s="10" t="e">
        <f t="array" aca="1" ref="W27" ca="1">SUM(ABS(TRANSPOSE($D27:$F27)-P$3:P$5)^$P$9)</f>
        <v>#DIV/0!</v>
      </c>
      <c r="X27" s="10" t="e">
        <f t="array" aca="1" ref="X27" ca="1">SUM(ABS(TRANSPOSE($D27:$F27)-Q$3:Q$5)^$P$9)</f>
        <v>#DIV/0!</v>
      </c>
      <c r="Y27" s="10" t="e">
        <f t="array" aca="1" ref="Y27" ca="1">SUM(ABS(TRANSPOSE($D27:$F27)-R$3:R$5)^$P$9)</f>
        <v>#DIV/0!</v>
      </c>
      <c r="Z27" s="10" t="e">
        <f t="array" aca="1" ref="Z27" ca="1">SUM(ABS(TRANSPOSE($D27:$F27)-S$3:S$5)^$P$9)</f>
        <v>#DIV/0!</v>
      </c>
      <c r="AA27" s="10" t="e">
        <f t="array" aca="1" ref="AA27" ca="1">SUM(ABS(TRANSPOSE($D27:$F27)-T$3:T$5)^$P$9)</f>
        <v>#DIV/0!</v>
      </c>
      <c r="AB27" s="7" t="e">
        <f t="array" aca="1" ref="AB27" ca="1">SUM(ABS(TRANSPOSE($D27:$F27)-U$3:U$5)^$P$9)</f>
        <v>#DIV/0!</v>
      </c>
      <c r="AC27" s="7" t="e">
        <f t="shared" ca="1" si="10"/>
        <v>#DIV/0!</v>
      </c>
    </row>
    <row r="28" spans="1:29">
      <c r="A28" s="1" t="s">
        <v>110</v>
      </c>
      <c r="B28" s="1"/>
      <c r="C28" s="1" t="s">
        <v>40</v>
      </c>
      <c r="D28" s="2">
        <v>183</v>
      </c>
      <c r="E28" s="2">
        <v>141</v>
      </c>
      <c r="F28" s="5">
        <f t="shared" si="3"/>
        <v>42.103377228343632</v>
      </c>
      <c r="G28" s="4">
        <f t="shared" si="4"/>
        <v>72.047244094488192</v>
      </c>
      <c r="H28">
        <f t="shared" si="5"/>
        <v>6</v>
      </c>
      <c r="I28">
        <f t="shared" si="6"/>
        <v>0</v>
      </c>
      <c r="J28" t="str">
        <f t="shared" si="7"/>
        <v>6' 0"</v>
      </c>
      <c r="K28">
        <f t="shared" si="8"/>
        <v>311</v>
      </c>
      <c r="L28">
        <f t="shared" si="11"/>
        <v>26</v>
      </c>
      <c r="M28" s="8" t="e">
        <f ca="1"/>
        <v>#NAME?</v>
      </c>
      <c r="W28" s="10" t="e">
        <f t="array" aca="1" ref="W28" ca="1">SUM(ABS(TRANSPOSE($D28:$F28)-P$3:P$5)^$P$9)</f>
        <v>#DIV/0!</v>
      </c>
      <c r="X28" s="10" t="e">
        <f t="array" aca="1" ref="X28" ca="1">SUM(ABS(TRANSPOSE($D28:$F28)-Q$3:Q$5)^$P$9)</f>
        <v>#DIV/0!</v>
      </c>
      <c r="Y28" s="10" t="e">
        <f t="array" aca="1" ref="Y28" ca="1">SUM(ABS(TRANSPOSE($D28:$F28)-R$3:R$5)^$P$9)</f>
        <v>#DIV/0!</v>
      </c>
      <c r="Z28" s="10" t="e">
        <f t="array" aca="1" ref="Z28" ca="1">SUM(ABS(TRANSPOSE($D28:$F28)-S$3:S$5)^$P$9)</f>
        <v>#DIV/0!</v>
      </c>
      <c r="AA28" s="10" t="e">
        <f t="array" aca="1" ref="AA28" ca="1">SUM(ABS(TRANSPOSE($D28:$F28)-T$3:T$5)^$P$9)</f>
        <v>#DIV/0!</v>
      </c>
      <c r="AB28" s="7" t="e">
        <f t="array" aca="1" ref="AB28" ca="1">SUM(ABS(TRANSPOSE($D28:$F28)-U$3:U$5)^$P$9)</f>
        <v>#DIV/0!</v>
      </c>
      <c r="AC28" s="7" t="e">
        <f t="shared" ca="1" si="10"/>
        <v>#DIV/0!</v>
      </c>
    </row>
    <row r="29" spans="1:29">
      <c r="A29" s="1" t="s">
        <v>111</v>
      </c>
      <c r="B29" s="1"/>
      <c r="C29" s="1" t="s">
        <v>41</v>
      </c>
      <c r="D29" s="2">
        <v>183</v>
      </c>
      <c r="E29" s="2">
        <v>140</v>
      </c>
      <c r="F29" s="5">
        <f t="shared" si="3"/>
        <v>41.804771716085874</v>
      </c>
      <c r="G29" s="4">
        <f t="shared" si="4"/>
        <v>72.047244094488192</v>
      </c>
      <c r="H29">
        <f t="shared" si="5"/>
        <v>6</v>
      </c>
      <c r="I29">
        <f t="shared" si="6"/>
        <v>0</v>
      </c>
      <c r="J29" t="str">
        <f t="shared" si="7"/>
        <v>6' 0"</v>
      </c>
      <c r="K29">
        <f t="shared" si="8"/>
        <v>309</v>
      </c>
      <c r="L29">
        <f t="shared" si="11"/>
        <v>27</v>
      </c>
      <c r="M29" s="8" t="e">
        <f ca="1"/>
        <v>#NAME?</v>
      </c>
      <c r="W29" s="10" t="e">
        <f t="array" aca="1" ref="W29" ca="1">SUM(ABS(TRANSPOSE($D29:$F29)-P$3:P$5)^$P$9)</f>
        <v>#DIV/0!</v>
      </c>
      <c r="X29" s="10" t="e">
        <f t="array" aca="1" ref="X29" ca="1">SUM(ABS(TRANSPOSE($D29:$F29)-Q$3:Q$5)^$P$9)</f>
        <v>#DIV/0!</v>
      </c>
      <c r="Y29" s="10" t="e">
        <f t="array" aca="1" ref="Y29" ca="1">SUM(ABS(TRANSPOSE($D29:$F29)-R$3:R$5)^$P$9)</f>
        <v>#DIV/0!</v>
      </c>
      <c r="Z29" s="10" t="e">
        <f t="array" aca="1" ref="Z29" ca="1">SUM(ABS(TRANSPOSE($D29:$F29)-S$3:S$5)^$P$9)</f>
        <v>#DIV/0!</v>
      </c>
      <c r="AA29" s="10" t="e">
        <f t="array" aca="1" ref="AA29" ca="1">SUM(ABS(TRANSPOSE($D29:$F29)-T$3:T$5)^$P$9)</f>
        <v>#DIV/0!</v>
      </c>
      <c r="AB29" s="7" t="e">
        <f t="array" aca="1" ref="AB29" ca="1">SUM(ABS(TRANSPOSE($D29:$F29)-U$3:U$5)^$P$9)</f>
        <v>#DIV/0!</v>
      </c>
      <c r="AC29" s="7" t="e">
        <f t="shared" ca="1" si="10"/>
        <v>#DIV/0!</v>
      </c>
    </row>
    <row r="30" spans="1:29">
      <c r="A30" s="1" t="s">
        <v>112</v>
      </c>
      <c r="B30" s="1">
        <v>1</v>
      </c>
      <c r="C30" s="1" t="s">
        <v>42</v>
      </c>
      <c r="D30" s="2">
        <v>182</v>
      </c>
      <c r="E30" s="2">
        <v>162</v>
      </c>
      <c r="F30" s="5">
        <f t="shared" si="3"/>
        <v>48.907136819224732</v>
      </c>
      <c r="G30" s="4">
        <f t="shared" si="4"/>
        <v>71.653543307086608</v>
      </c>
      <c r="H30">
        <f t="shared" si="5"/>
        <v>5</v>
      </c>
      <c r="I30">
        <f t="shared" si="6"/>
        <v>11.7</v>
      </c>
      <c r="J30" t="str">
        <f t="shared" si="7"/>
        <v>5' 11.7"</v>
      </c>
      <c r="K30">
        <f t="shared" si="8"/>
        <v>357</v>
      </c>
      <c r="L30">
        <f t="shared" si="11"/>
        <v>28</v>
      </c>
      <c r="M30" s="8" t="e">
        <f ca="1"/>
        <v>#NAME?</v>
      </c>
      <c r="W30" s="10" t="e">
        <f t="array" aca="1" ref="W30" ca="1">SUM(ABS(TRANSPOSE($D30:$F30)-P$3:P$5)^$P$9)</f>
        <v>#DIV/0!</v>
      </c>
      <c r="X30" s="10" t="e">
        <f t="array" aca="1" ref="X30" ca="1">SUM(ABS(TRANSPOSE($D30:$F30)-Q$3:Q$5)^$P$9)</f>
        <v>#DIV/0!</v>
      </c>
      <c r="Y30" s="10" t="e">
        <f t="array" aca="1" ref="Y30" ca="1">SUM(ABS(TRANSPOSE($D30:$F30)-R$3:R$5)^$P$9)</f>
        <v>#DIV/0!</v>
      </c>
      <c r="Z30" s="10" t="e">
        <f t="array" aca="1" ref="Z30" ca="1">SUM(ABS(TRANSPOSE($D30:$F30)-S$3:S$5)^$P$9)</f>
        <v>#DIV/0!</v>
      </c>
      <c r="AA30" s="10" t="e">
        <f t="array" aca="1" ref="AA30" ca="1">SUM(ABS(TRANSPOSE($D30:$F30)-T$3:T$5)^$P$9)</f>
        <v>#DIV/0!</v>
      </c>
      <c r="AB30" s="7" t="e">
        <f t="array" aca="1" ref="AB30" ca="1">SUM(ABS(TRANSPOSE($D30:$F30)-U$3:U$5)^$P$9)</f>
        <v>#DIV/0!</v>
      </c>
      <c r="AC30" s="7" t="e">
        <f t="shared" ca="1" si="10"/>
        <v>#DIV/0!</v>
      </c>
    </row>
    <row r="31" spans="1:29">
      <c r="A31" s="1" t="s">
        <v>113</v>
      </c>
      <c r="B31" s="1"/>
      <c r="C31" s="1" t="s">
        <v>43</v>
      </c>
      <c r="D31" s="2">
        <v>181</v>
      </c>
      <c r="E31" s="2">
        <v>189</v>
      </c>
      <c r="F31" s="5">
        <f t="shared" si="3"/>
        <v>57.690546686609082</v>
      </c>
      <c r="G31" s="4">
        <f t="shared" si="4"/>
        <v>71.259842519685037</v>
      </c>
      <c r="H31">
        <f t="shared" si="5"/>
        <v>5</v>
      </c>
      <c r="I31">
        <f t="shared" si="6"/>
        <v>11.3</v>
      </c>
      <c r="J31" t="str">
        <f t="shared" si="7"/>
        <v>5' 11.3"</v>
      </c>
      <c r="K31">
        <f t="shared" si="8"/>
        <v>417</v>
      </c>
      <c r="L31">
        <f t="shared" si="11"/>
        <v>29</v>
      </c>
      <c r="M31" s="8" t="e">
        <f ca="1"/>
        <v>#NAME?</v>
      </c>
      <c r="W31" s="10" t="e">
        <f t="array" aca="1" ref="W31" ca="1">SUM(ABS(TRANSPOSE($D31:$F31)-P$3:P$5)^$P$9)</f>
        <v>#DIV/0!</v>
      </c>
      <c r="X31" s="10" t="e">
        <f t="array" aca="1" ref="X31" ca="1">SUM(ABS(TRANSPOSE($D31:$F31)-Q$3:Q$5)^$P$9)</f>
        <v>#DIV/0!</v>
      </c>
      <c r="Y31" s="10" t="e">
        <f t="array" aca="1" ref="Y31" ca="1">SUM(ABS(TRANSPOSE($D31:$F31)-R$3:R$5)^$P$9)</f>
        <v>#DIV/0!</v>
      </c>
      <c r="Z31" s="10" t="e">
        <f t="array" aca="1" ref="Z31" ca="1">SUM(ABS(TRANSPOSE($D31:$F31)-S$3:S$5)^$P$9)</f>
        <v>#DIV/0!</v>
      </c>
      <c r="AA31" s="10" t="e">
        <f t="array" aca="1" ref="AA31" ca="1">SUM(ABS(TRANSPOSE($D31:$F31)-T$3:T$5)^$P$9)</f>
        <v>#DIV/0!</v>
      </c>
      <c r="AB31" s="7" t="e">
        <f t="array" aca="1" ref="AB31" ca="1">SUM(ABS(TRANSPOSE($D31:$F31)-U$3:U$5)^$P$9)</f>
        <v>#DIV/0!</v>
      </c>
      <c r="AC31" s="7" t="e">
        <f t="shared" ca="1" si="10"/>
        <v>#DIV/0!</v>
      </c>
    </row>
    <row r="32" spans="1:29">
      <c r="A32" s="1" t="s">
        <v>114</v>
      </c>
      <c r="B32" s="1"/>
      <c r="C32" s="1" t="s">
        <v>44</v>
      </c>
      <c r="D32" s="2">
        <v>182</v>
      </c>
      <c r="E32" s="2">
        <v>130</v>
      </c>
      <c r="F32" s="5">
        <f t="shared" si="3"/>
        <v>39.246467817896388</v>
      </c>
      <c r="G32" s="4">
        <f t="shared" si="4"/>
        <v>71.653543307086608</v>
      </c>
      <c r="H32">
        <f t="shared" si="5"/>
        <v>5</v>
      </c>
      <c r="I32">
        <f t="shared" si="6"/>
        <v>11.7</v>
      </c>
      <c r="J32" t="str">
        <f t="shared" si="7"/>
        <v>5' 11.7"</v>
      </c>
      <c r="K32">
        <f t="shared" si="8"/>
        <v>287</v>
      </c>
      <c r="L32">
        <f t="shared" si="11"/>
        <v>30</v>
      </c>
      <c r="M32" s="8" t="e">
        <f ca="1"/>
        <v>#NAME?</v>
      </c>
      <c r="W32" s="10" t="e">
        <f t="array" aca="1" ref="W32" ca="1">SUM(ABS(TRANSPOSE($D32:$F32)-P$3:P$5)^$P$9)</f>
        <v>#DIV/0!</v>
      </c>
      <c r="X32" s="10" t="e">
        <f t="array" aca="1" ref="X32" ca="1">SUM(ABS(TRANSPOSE($D32:$F32)-Q$3:Q$5)^$P$9)</f>
        <v>#DIV/0!</v>
      </c>
      <c r="Y32" s="10" t="e">
        <f t="array" aca="1" ref="Y32" ca="1">SUM(ABS(TRANSPOSE($D32:$F32)-R$3:R$5)^$P$9)</f>
        <v>#DIV/0!</v>
      </c>
      <c r="Z32" s="10" t="e">
        <f t="array" aca="1" ref="Z32" ca="1">SUM(ABS(TRANSPOSE($D32:$F32)-S$3:S$5)^$P$9)</f>
        <v>#DIV/0!</v>
      </c>
      <c r="AA32" s="10" t="e">
        <f t="array" aca="1" ref="AA32" ca="1">SUM(ABS(TRANSPOSE($D32:$F32)-T$3:T$5)^$P$9)</f>
        <v>#DIV/0!</v>
      </c>
      <c r="AB32" s="7" t="e">
        <f t="array" aca="1" ref="AB32" ca="1">SUM(ABS(TRANSPOSE($D32:$F32)-U$3:U$5)^$P$9)</f>
        <v>#DIV/0!</v>
      </c>
      <c r="AC32" s="7" t="e">
        <f t="shared" ca="1" si="10"/>
        <v>#DIV/0!</v>
      </c>
    </row>
    <row r="33" spans="1:29">
      <c r="A33" s="1" t="s">
        <v>115</v>
      </c>
      <c r="B33" s="1"/>
      <c r="C33" s="1" t="s">
        <v>45</v>
      </c>
      <c r="D33" s="2">
        <v>181</v>
      </c>
      <c r="E33" s="2">
        <v>146</v>
      </c>
      <c r="F33" s="5">
        <f t="shared" si="3"/>
        <v>44.565184212936117</v>
      </c>
      <c r="G33" s="4">
        <f t="shared" si="4"/>
        <v>71.259842519685037</v>
      </c>
      <c r="H33">
        <f t="shared" si="5"/>
        <v>5</v>
      </c>
      <c r="I33">
        <f t="shared" si="6"/>
        <v>11.3</v>
      </c>
      <c r="J33" t="str">
        <f t="shared" si="7"/>
        <v>5' 11.3"</v>
      </c>
      <c r="K33">
        <f t="shared" si="8"/>
        <v>322</v>
      </c>
      <c r="L33">
        <f t="shared" si="11"/>
        <v>31</v>
      </c>
      <c r="M33" s="8" t="e">
        <f ca="1"/>
        <v>#NAME?</v>
      </c>
      <c r="W33" s="10" t="e">
        <f t="array" aca="1" ref="W33" ca="1">SUM(ABS(TRANSPOSE($D33:$F33)-P$3:P$5)^$P$9)</f>
        <v>#DIV/0!</v>
      </c>
      <c r="X33" s="10" t="e">
        <f t="array" aca="1" ref="X33" ca="1">SUM(ABS(TRANSPOSE($D33:$F33)-Q$3:Q$5)^$P$9)</f>
        <v>#DIV/0!</v>
      </c>
      <c r="Y33" s="10" t="e">
        <f t="array" aca="1" ref="Y33" ca="1">SUM(ABS(TRANSPOSE($D33:$F33)-R$3:R$5)^$P$9)</f>
        <v>#DIV/0!</v>
      </c>
      <c r="Z33" s="10" t="e">
        <f t="array" aca="1" ref="Z33" ca="1">SUM(ABS(TRANSPOSE($D33:$F33)-S$3:S$5)^$P$9)</f>
        <v>#DIV/0!</v>
      </c>
      <c r="AA33" s="10" t="e">
        <f t="array" aca="1" ref="AA33" ca="1">SUM(ABS(TRANSPOSE($D33:$F33)-T$3:T$5)^$P$9)</f>
        <v>#DIV/0!</v>
      </c>
      <c r="AB33" s="7" t="e">
        <f t="array" aca="1" ref="AB33" ca="1">SUM(ABS(TRANSPOSE($D33:$F33)-U$3:U$5)^$P$9)</f>
        <v>#DIV/0!</v>
      </c>
      <c r="AC33" s="7" t="e">
        <f t="shared" ca="1" si="10"/>
        <v>#DIV/0!</v>
      </c>
    </row>
    <row r="34" spans="1:29">
      <c r="A34" s="1" t="s">
        <v>116</v>
      </c>
      <c r="B34" s="1">
        <v>2</v>
      </c>
      <c r="C34" s="1" t="s">
        <v>31</v>
      </c>
      <c r="D34" s="2">
        <v>180</v>
      </c>
      <c r="E34" s="2">
        <v>174</v>
      </c>
      <c r="F34" s="5">
        <f t="shared" si="3"/>
        <v>53.703703703703702</v>
      </c>
      <c r="G34" s="4">
        <f t="shared" si="4"/>
        <v>70.866141732283467</v>
      </c>
      <c r="H34">
        <f t="shared" si="5"/>
        <v>5</v>
      </c>
      <c r="I34">
        <f t="shared" si="6"/>
        <v>10.9</v>
      </c>
      <c r="J34" t="str">
        <f t="shared" si="7"/>
        <v>5' 10.9"</v>
      </c>
      <c r="K34">
        <f t="shared" si="8"/>
        <v>384</v>
      </c>
      <c r="L34">
        <f t="shared" si="11"/>
        <v>32</v>
      </c>
      <c r="M34" s="8" t="e">
        <f ca="1"/>
        <v>#NAME?</v>
      </c>
      <c r="W34" s="10" t="e">
        <f t="array" aca="1" ref="W34" ca="1">SUM(ABS(TRANSPOSE($D34:$F34)-P$3:P$5)^$P$9)</f>
        <v>#DIV/0!</v>
      </c>
      <c r="X34" s="10" t="e">
        <f t="array" aca="1" ref="X34" ca="1">SUM(ABS(TRANSPOSE($D34:$F34)-Q$3:Q$5)^$P$9)</f>
        <v>#DIV/0!</v>
      </c>
      <c r="Y34" s="10" t="e">
        <f t="array" aca="1" ref="Y34" ca="1">SUM(ABS(TRANSPOSE($D34:$F34)-R$3:R$5)^$P$9)</f>
        <v>#DIV/0!</v>
      </c>
      <c r="Z34" s="10" t="e">
        <f t="array" aca="1" ref="Z34" ca="1">SUM(ABS(TRANSPOSE($D34:$F34)-S$3:S$5)^$P$9)</f>
        <v>#DIV/0!</v>
      </c>
      <c r="AA34" s="10" t="e">
        <f t="array" aca="1" ref="AA34" ca="1">SUM(ABS(TRANSPOSE($D34:$F34)-T$3:T$5)^$P$9)</f>
        <v>#DIV/0!</v>
      </c>
      <c r="AB34" s="7" t="e">
        <f t="array" aca="1" ref="AB34" ca="1">SUM(ABS(TRANSPOSE($D34:$F34)-U$3:U$5)^$P$9)</f>
        <v>#DIV/0!</v>
      </c>
      <c r="AC34" s="7" t="e">
        <f t="shared" ca="1" si="10"/>
        <v>#DIV/0!</v>
      </c>
    </row>
    <row r="35" spans="1:29">
      <c r="A35" s="1" t="s">
        <v>117</v>
      </c>
      <c r="B35" s="1"/>
      <c r="C35" s="1" t="s">
        <v>42</v>
      </c>
      <c r="D35" s="2">
        <v>180</v>
      </c>
      <c r="E35" s="2">
        <v>148</v>
      </c>
      <c r="F35" s="5">
        <f t="shared" si="3"/>
        <v>45.67901234567902</v>
      </c>
      <c r="G35" s="4">
        <f t="shared" si="4"/>
        <v>70.866141732283467</v>
      </c>
      <c r="H35">
        <f t="shared" si="5"/>
        <v>5</v>
      </c>
      <c r="I35">
        <f t="shared" si="6"/>
        <v>10.9</v>
      </c>
      <c r="J35" t="str">
        <f t="shared" si="7"/>
        <v>5' 10.9"</v>
      </c>
      <c r="K35">
        <f t="shared" si="8"/>
        <v>326</v>
      </c>
      <c r="L35">
        <f t="shared" si="11"/>
        <v>33</v>
      </c>
      <c r="M35" s="8" t="e">
        <f ca="1"/>
        <v>#NAME?</v>
      </c>
      <c r="W35" s="10" t="e">
        <f t="array" aca="1" ref="W35" ca="1">SUM(ABS(TRANSPOSE($D35:$F35)-P$3:P$5)^$P$9)</f>
        <v>#DIV/0!</v>
      </c>
      <c r="X35" s="10" t="e">
        <f t="array" aca="1" ref="X35" ca="1">SUM(ABS(TRANSPOSE($D35:$F35)-Q$3:Q$5)^$P$9)</f>
        <v>#DIV/0!</v>
      </c>
      <c r="Y35" s="10" t="e">
        <f t="array" aca="1" ref="Y35" ca="1">SUM(ABS(TRANSPOSE($D35:$F35)-R$3:R$5)^$P$9)</f>
        <v>#DIV/0!</v>
      </c>
      <c r="Z35" s="10" t="e">
        <f t="array" aca="1" ref="Z35" ca="1">SUM(ABS(TRANSPOSE($D35:$F35)-S$3:S$5)^$P$9)</f>
        <v>#DIV/0!</v>
      </c>
      <c r="AA35" s="10" t="e">
        <f t="array" aca="1" ref="AA35" ca="1">SUM(ABS(TRANSPOSE($D35:$F35)-T$3:T$5)^$P$9)</f>
        <v>#DIV/0!</v>
      </c>
      <c r="AB35" s="7" t="e">
        <f t="array" aca="1" ref="AB35" ca="1">SUM(ABS(TRANSPOSE($D35:$F35)-U$3:U$5)^$P$9)</f>
        <v>#DIV/0!</v>
      </c>
      <c r="AC35" s="7" t="e">
        <f t="shared" ca="1" si="10"/>
        <v>#DIV/0!</v>
      </c>
    </row>
    <row r="36" spans="1:29">
      <c r="A36" s="1" t="s">
        <v>118</v>
      </c>
      <c r="B36" s="1"/>
      <c r="C36" s="1" t="s">
        <v>46</v>
      </c>
      <c r="D36" s="2">
        <v>179</v>
      </c>
      <c r="E36" s="2">
        <v>152</v>
      </c>
      <c r="F36" s="5">
        <f t="shared" si="3"/>
        <v>47.439218501295215</v>
      </c>
      <c r="G36" s="4">
        <f t="shared" si="4"/>
        <v>70.472440944881896</v>
      </c>
      <c r="H36">
        <f t="shared" si="5"/>
        <v>5</v>
      </c>
      <c r="I36">
        <f t="shared" si="6"/>
        <v>10.5</v>
      </c>
      <c r="J36" t="str">
        <f t="shared" si="7"/>
        <v>5' 10.5"</v>
      </c>
      <c r="K36">
        <f t="shared" si="8"/>
        <v>335</v>
      </c>
      <c r="L36">
        <f t="shared" si="11"/>
        <v>34</v>
      </c>
      <c r="M36" s="8" t="e">
        <f ca="1"/>
        <v>#NAME?</v>
      </c>
      <c r="W36" s="10" t="e">
        <f t="array" aca="1" ref="W36" ca="1">SUM(ABS(TRANSPOSE($D36:$F36)-P$3:P$5)^$P$9)</f>
        <v>#DIV/0!</v>
      </c>
      <c r="X36" s="10" t="e">
        <f t="array" aca="1" ref="X36" ca="1">SUM(ABS(TRANSPOSE($D36:$F36)-Q$3:Q$5)^$P$9)</f>
        <v>#DIV/0!</v>
      </c>
      <c r="Y36" s="10" t="e">
        <f t="array" aca="1" ref="Y36" ca="1">SUM(ABS(TRANSPOSE($D36:$F36)-R$3:R$5)^$P$9)</f>
        <v>#DIV/0!</v>
      </c>
      <c r="Z36" s="10" t="e">
        <f t="array" aca="1" ref="Z36" ca="1">SUM(ABS(TRANSPOSE($D36:$F36)-S$3:S$5)^$P$9)</f>
        <v>#DIV/0!</v>
      </c>
      <c r="AA36" s="10" t="e">
        <f t="array" aca="1" ref="AA36" ca="1">SUM(ABS(TRANSPOSE($D36:$F36)-T$3:T$5)^$P$9)</f>
        <v>#DIV/0!</v>
      </c>
      <c r="AB36" s="7" t="e">
        <f t="array" aca="1" ref="AB36" ca="1">SUM(ABS(TRANSPOSE($D36:$F36)-U$3:U$5)^$P$9)</f>
        <v>#DIV/0!</v>
      </c>
      <c r="AC36" s="7" t="e">
        <f t="shared" ca="1" si="10"/>
        <v>#DIV/0!</v>
      </c>
    </row>
    <row r="37" spans="1:29">
      <c r="A37" s="1" t="s">
        <v>119</v>
      </c>
      <c r="B37" s="1"/>
      <c r="C37" s="1" t="s">
        <v>20</v>
      </c>
      <c r="D37" s="2">
        <v>178</v>
      </c>
      <c r="E37" s="2">
        <v>176</v>
      </c>
      <c r="F37" s="5">
        <f t="shared" si="3"/>
        <v>55.548541850776424</v>
      </c>
      <c r="G37" s="4">
        <f t="shared" si="4"/>
        <v>70.078740157480311</v>
      </c>
      <c r="H37">
        <f t="shared" si="5"/>
        <v>5</v>
      </c>
      <c r="I37">
        <f t="shared" si="6"/>
        <v>10.1</v>
      </c>
      <c r="J37" t="str">
        <f t="shared" si="7"/>
        <v>5' 10.1"</v>
      </c>
      <c r="K37">
        <f t="shared" si="8"/>
        <v>388</v>
      </c>
      <c r="L37">
        <f t="shared" si="11"/>
        <v>35</v>
      </c>
      <c r="M37" s="8" t="e">
        <f ca="1"/>
        <v>#NAME?</v>
      </c>
      <c r="W37" s="10" t="e">
        <f t="array" aca="1" ref="W37" ca="1">SUM(ABS(TRANSPOSE($D37:$F37)-P$3:P$5)^$P$9)</f>
        <v>#DIV/0!</v>
      </c>
      <c r="X37" s="10" t="e">
        <f t="array" aca="1" ref="X37" ca="1">SUM(ABS(TRANSPOSE($D37:$F37)-Q$3:Q$5)^$P$9)</f>
        <v>#DIV/0!</v>
      </c>
      <c r="Y37" s="10" t="e">
        <f t="array" aca="1" ref="Y37" ca="1">SUM(ABS(TRANSPOSE($D37:$F37)-R$3:R$5)^$P$9)</f>
        <v>#DIV/0!</v>
      </c>
      <c r="Z37" s="10" t="e">
        <f t="array" aca="1" ref="Z37" ca="1">SUM(ABS(TRANSPOSE($D37:$F37)-S$3:S$5)^$P$9)</f>
        <v>#DIV/0!</v>
      </c>
      <c r="AA37" s="10" t="e">
        <f t="array" aca="1" ref="AA37" ca="1">SUM(ABS(TRANSPOSE($D37:$F37)-T$3:T$5)^$P$9)</f>
        <v>#DIV/0!</v>
      </c>
      <c r="AB37" s="7" t="e">
        <f t="array" aca="1" ref="AB37" ca="1">SUM(ABS(TRANSPOSE($D37:$F37)-U$3:U$5)^$P$9)</f>
        <v>#DIV/0!</v>
      </c>
      <c r="AC37" s="7" t="e">
        <f t="shared" ca="1" si="10"/>
        <v>#DIV/0!</v>
      </c>
    </row>
    <row r="38" spans="1:29">
      <c r="A38" s="1" t="s">
        <v>120</v>
      </c>
      <c r="B38" s="1"/>
      <c r="C38" s="1" t="s">
        <v>47</v>
      </c>
      <c r="D38" s="2">
        <v>177</v>
      </c>
      <c r="E38" s="2">
        <v>159</v>
      </c>
      <c r="F38" s="5">
        <f t="shared" si="3"/>
        <v>50.751699703150436</v>
      </c>
      <c r="G38" s="4">
        <f t="shared" si="4"/>
        <v>69.685039370078741</v>
      </c>
      <c r="H38">
        <f t="shared" si="5"/>
        <v>5</v>
      </c>
      <c r="I38">
        <f t="shared" si="6"/>
        <v>9.6999999999999993</v>
      </c>
      <c r="J38" t="str">
        <f t="shared" si="7"/>
        <v>5' 9.7"</v>
      </c>
      <c r="K38">
        <f t="shared" si="8"/>
        <v>351</v>
      </c>
      <c r="L38">
        <f t="shared" si="11"/>
        <v>36</v>
      </c>
      <c r="M38" s="8" t="e">
        <f ca="1"/>
        <v>#NAME?</v>
      </c>
      <c r="W38" s="10" t="e">
        <f t="array" aca="1" ref="W38" ca="1">SUM(ABS(TRANSPOSE($D38:$F38)-P$3:P$5)^$P$9)</f>
        <v>#DIV/0!</v>
      </c>
      <c r="X38" s="10" t="e">
        <f t="array" aca="1" ref="X38" ca="1">SUM(ABS(TRANSPOSE($D38:$F38)-Q$3:Q$5)^$P$9)</f>
        <v>#DIV/0!</v>
      </c>
      <c r="Y38" s="10" t="e">
        <f t="array" aca="1" ref="Y38" ca="1">SUM(ABS(TRANSPOSE($D38:$F38)-R$3:R$5)^$P$9)</f>
        <v>#DIV/0!</v>
      </c>
      <c r="Z38" s="10" t="e">
        <f t="array" aca="1" ref="Z38" ca="1">SUM(ABS(TRANSPOSE($D38:$F38)-S$3:S$5)^$P$9)</f>
        <v>#DIV/0!</v>
      </c>
      <c r="AA38" s="10" t="e">
        <f t="array" aca="1" ref="AA38" ca="1">SUM(ABS(TRANSPOSE($D38:$F38)-T$3:T$5)^$P$9)</f>
        <v>#DIV/0!</v>
      </c>
      <c r="AB38" s="7" t="e">
        <f t="array" aca="1" ref="AB38" ca="1">SUM(ABS(TRANSPOSE($D38:$F38)-U$3:U$5)^$P$9)</f>
        <v>#DIV/0!</v>
      </c>
      <c r="AC38" s="7" t="e">
        <f t="shared" ca="1" si="10"/>
        <v>#DIV/0!</v>
      </c>
    </row>
    <row r="39" spans="1:29">
      <c r="A39" s="1" t="s">
        <v>121</v>
      </c>
      <c r="B39" s="1"/>
      <c r="C39" s="1" t="s">
        <v>48</v>
      </c>
      <c r="D39" s="2">
        <v>176</v>
      </c>
      <c r="E39" s="2">
        <v>147</v>
      </c>
      <c r="F39" s="5">
        <f t="shared" si="3"/>
        <v>47.456095041322314</v>
      </c>
      <c r="G39" s="4">
        <f t="shared" si="4"/>
        <v>69.29133858267717</v>
      </c>
      <c r="H39">
        <f t="shared" si="5"/>
        <v>5</v>
      </c>
      <c r="I39">
        <f t="shared" si="6"/>
        <v>9.3000000000000007</v>
      </c>
      <c r="J39" t="str">
        <f t="shared" si="7"/>
        <v>5' 9.3"</v>
      </c>
      <c r="K39">
        <f t="shared" si="8"/>
        <v>324</v>
      </c>
      <c r="L39">
        <f t="shared" si="11"/>
        <v>37</v>
      </c>
      <c r="M39" s="8" t="e">
        <f ca="1"/>
        <v>#NAME?</v>
      </c>
      <c r="W39" s="10" t="e">
        <f t="array" aca="1" ref="W39" ca="1">SUM(ABS(TRANSPOSE($D39:$F39)-P$3:P$5)^$P$9)</f>
        <v>#DIV/0!</v>
      </c>
      <c r="X39" s="10" t="e">
        <f t="array" aca="1" ref="X39" ca="1">SUM(ABS(TRANSPOSE($D39:$F39)-Q$3:Q$5)^$P$9)</f>
        <v>#DIV/0!</v>
      </c>
      <c r="Y39" s="10" t="e">
        <f t="array" aca="1" ref="Y39" ca="1">SUM(ABS(TRANSPOSE($D39:$F39)-R$3:R$5)^$P$9)</f>
        <v>#DIV/0!</v>
      </c>
      <c r="Z39" s="10" t="e">
        <f t="array" aca="1" ref="Z39" ca="1">SUM(ABS(TRANSPOSE($D39:$F39)-S$3:S$5)^$P$9)</f>
        <v>#DIV/0!</v>
      </c>
      <c r="AA39" s="10" t="e">
        <f t="array" aca="1" ref="AA39" ca="1">SUM(ABS(TRANSPOSE($D39:$F39)-T$3:T$5)^$P$9)</f>
        <v>#DIV/0!</v>
      </c>
      <c r="AB39" s="7" t="e">
        <f t="array" aca="1" ref="AB39" ca="1">SUM(ABS(TRANSPOSE($D39:$F39)-U$3:U$5)^$P$9)</f>
        <v>#DIV/0!</v>
      </c>
      <c r="AC39" s="7" t="e">
        <f t="shared" ca="1" si="10"/>
        <v>#DIV/0!</v>
      </c>
    </row>
    <row r="40" spans="1:29">
      <c r="A40" s="1" t="s">
        <v>122</v>
      </c>
      <c r="B40" s="1"/>
      <c r="C40" s="1" t="s">
        <v>18</v>
      </c>
      <c r="D40" s="2">
        <v>176</v>
      </c>
      <c r="E40" s="2">
        <v>134</v>
      </c>
      <c r="F40" s="5">
        <f t="shared" si="3"/>
        <v>43.259297520661157</v>
      </c>
      <c r="G40" s="4">
        <f t="shared" si="4"/>
        <v>69.29133858267717</v>
      </c>
      <c r="H40">
        <f t="shared" si="5"/>
        <v>5</v>
      </c>
      <c r="I40">
        <f t="shared" si="6"/>
        <v>9.3000000000000007</v>
      </c>
      <c r="J40" t="str">
        <f t="shared" si="7"/>
        <v>5' 9.3"</v>
      </c>
      <c r="K40">
        <f t="shared" si="8"/>
        <v>295</v>
      </c>
      <c r="L40">
        <f t="shared" si="11"/>
        <v>38</v>
      </c>
      <c r="M40" s="8" t="e">
        <f ca="1"/>
        <v>#NAME?</v>
      </c>
      <c r="W40" s="10" t="e">
        <f t="array" aca="1" ref="W40" ca="1">SUM(ABS(TRANSPOSE($D40:$F40)-P$3:P$5)^$P$9)</f>
        <v>#DIV/0!</v>
      </c>
      <c r="X40" s="10" t="e">
        <f t="array" aca="1" ref="X40" ca="1">SUM(ABS(TRANSPOSE($D40:$F40)-Q$3:Q$5)^$P$9)</f>
        <v>#DIV/0!</v>
      </c>
      <c r="Y40" s="10" t="e">
        <f t="array" aca="1" ref="Y40" ca="1">SUM(ABS(TRANSPOSE($D40:$F40)-R$3:R$5)^$P$9)</f>
        <v>#DIV/0!</v>
      </c>
      <c r="Z40" s="10" t="e">
        <f t="array" aca="1" ref="Z40" ca="1">SUM(ABS(TRANSPOSE($D40:$F40)-S$3:S$5)^$P$9)</f>
        <v>#DIV/0!</v>
      </c>
      <c r="AA40" s="10" t="e">
        <f t="array" aca="1" ref="AA40" ca="1">SUM(ABS(TRANSPOSE($D40:$F40)-T$3:T$5)^$P$9)</f>
        <v>#DIV/0!</v>
      </c>
      <c r="AB40" s="7" t="e">
        <f t="array" aca="1" ref="AB40" ca="1">SUM(ABS(TRANSPOSE($D40:$F40)-U$3:U$5)^$P$9)</f>
        <v>#DIV/0!</v>
      </c>
      <c r="AC40" s="7" t="e">
        <f t="shared" ca="1" si="10"/>
        <v>#DIV/0!</v>
      </c>
    </row>
    <row r="41" spans="1:29">
      <c r="A41" s="1" t="s">
        <v>123</v>
      </c>
      <c r="B41" s="1">
        <v>2</v>
      </c>
      <c r="C41" s="1" t="s">
        <v>39</v>
      </c>
      <c r="D41" s="2">
        <v>175</v>
      </c>
      <c r="E41" s="2">
        <v>163</v>
      </c>
      <c r="F41" s="5">
        <f t="shared" si="3"/>
        <v>53.224489795918366</v>
      </c>
      <c r="G41" s="4">
        <f t="shared" si="4"/>
        <v>68.897637795275585</v>
      </c>
      <c r="H41">
        <f t="shared" si="5"/>
        <v>5</v>
      </c>
      <c r="I41">
        <f t="shared" si="6"/>
        <v>8.9</v>
      </c>
      <c r="J41" t="str">
        <f t="shared" si="7"/>
        <v>5' 8.9"</v>
      </c>
      <c r="K41">
        <f t="shared" si="8"/>
        <v>359</v>
      </c>
      <c r="L41">
        <f t="shared" si="11"/>
        <v>39</v>
      </c>
      <c r="M41" s="8" t="e">
        <f ca="1"/>
        <v>#NAME?</v>
      </c>
      <c r="W41" s="10" t="e">
        <f t="array" aca="1" ref="W41" ca="1">SUM(ABS(TRANSPOSE($D41:$F41)-P$3:P$5)^$P$9)</f>
        <v>#DIV/0!</v>
      </c>
      <c r="X41" s="10" t="e">
        <f t="array" aca="1" ref="X41" ca="1">SUM(ABS(TRANSPOSE($D41:$F41)-Q$3:Q$5)^$P$9)</f>
        <v>#DIV/0!</v>
      </c>
      <c r="Y41" s="10" t="e">
        <f t="array" aca="1" ref="Y41" ca="1">SUM(ABS(TRANSPOSE($D41:$F41)-R$3:R$5)^$P$9)</f>
        <v>#DIV/0!</v>
      </c>
      <c r="Z41" s="10" t="e">
        <f t="array" aca="1" ref="Z41" ca="1">SUM(ABS(TRANSPOSE($D41:$F41)-S$3:S$5)^$P$9)</f>
        <v>#DIV/0!</v>
      </c>
      <c r="AA41" s="10" t="e">
        <f t="array" aca="1" ref="AA41" ca="1">SUM(ABS(TRANSPOSE($D41:$F41)-T$3:T$5)^$P$9)</f>
        <v>#DIV/0!</v>
      </c>
      <c r="AB41" s="7" t="e">
        <f t="array" aca="1" ref="AB41" ca="1">SUM(ABS(TRANSPOSE($D41:$F41)-U$3:U$5)^$P$9)</f>
        <v>#DIV/0!</v>
      </c>
      <c r="AC41" s="7" t="e">
        <f t="shared" ca="1" si="10"/>
        <v>#DIV/0!</v>
      </c>
    </row>
    <row r="42" spans="1:29">
      <c r="A42" s="1" t="s">
        <v>124</v>
      </c>
      <c r="B42" s="1"/>
      <c r="C42" s="1" t="s">
        <v>49</v>
      </c>
      <c r="D42" s="2">
        <v>175</v>
      </c>
      <c r="E42" s="2">
        <v>134</v>
      </c>
      <c r="F42" s="5">
        <f t="shared" si="3"/>
        <v>43.755102040816325</v>
      </c>
      <c r="G42" s="4">
        <f t="shared" si="4"/>
        <v>68.897637795275585</v>
      </c>
      <c r="H42">
        <f t="shared" si="5"/>
        <v>5</v>
      </c>
      <c r="I42">
        <f t="shared" si="6"/>
        <v>8.9</v>
      </c>
      <c r="J42" t="str">
        <f t="shared" si="7"/>
        <v>5' 8.9"</v>
      </c>
      <c r="K42">
        <f t="shared" si="8"/>
        <v>295</v>
      </c>
      <c r="L42">
        <f t="shared" si="11"/>
        <v>40</v>
      </c>
      <c r="M42" s="8" t="e">
        <f ca="1"/>
        <v>#NAME?</v>
      </c>
      <c r="W42" s="10" t="e">
        <f t="array" aca="1" ref="W42" ca="1">SUM(ABS(TRANSPOSE($D42:$F42)-P$3:P$5)^$P$9)</f>
        <v>#DIV/0!</v>
      </c>
      <c r="X42" s="10" t="e">
        <f t="array" aca="1" ref="X42" ca="1">SUM(ABS(TRANSPOSE($D42:$F42)-Q$3:Q$5)^$P$9)</f>
        <v>#DIV/0!</v>
      </c>
      <c r="Y42" s="10" t="e">
        <f t="array" aca="1" ref="Y42" ca="1">SUM(ABS(TRANSPOSE($D42:$F42)-R$3:R$5)^$P$9)</f>
        <v>#DIV/0!</v>
      </c>
      <c r="Z42" s="10" t="e">
        <f t="array" aca="1" ref="Z42" ca="1">SUM(ABS(TRANSPOSE($D42:$F42)-S$3:S$5)^$P$9)</f>
        <v>#DIV/0!</v>
      </c>
      <c r="AA42" s="10" t="e">
        <f t="array" aca="1" ref="AA42" ca="1">SUM(ABS(TRANSPOSE($D42:$F42)-T$3:T$5)^$P$9)</f>
        <v>#DIV/0!</v>
      </c>
      <c r="AB42" s="7" t="e">
        <f t="array" aca="1" ref="AB42" ca="1">SUM(ABS(TRANSPOSE($D42:$F42)-U$3:U$5)^$P$9)</f>
        <v>#DIV/0!</v>
      </c>
      <c r="AC42" s="7" t="e">
        <f t="shared" ca="1" si="10"/>
        <v>#DIV/0!</v>
      </c>
    </row>
    <row r="43" spans="1:29">
      <c r="A43" s="1" t="s">
        <v>125</v>
      </c>
      <c r="B43" s="1"/>
      <c r="C43" s="1" t="s">
        <v>50</v>
      </c>
      <c r="D43" s="2">
        <v>172</v>
      </c>
      <c r="E43" s="2">
        <v>118</v>
      </c>
      <c r="F43" s="5">
        <f t="shared" si="3"/>
        <v>39.886425094645752</v>
      </c>
      <c r="G43" s="4">
        <f t="shared" si="4"/>
        <v>67.716535433070874</v>
      </c>
      <c r="H43">
        <f t="shared" si="5"/>
        <v>5</v>
      </c>
      <c r="I43">
        <f t="shared" si="6"/>
        <v>7.7</v>
      </c>
      <c r="J43" t="str">
        <f t="shared" si="7"/>
        <v>5' 7.7"</v>
      </c>
      <c r="K43">
        <f t="shared" si="8"/>
        <v>260</v>
      </c>
      <c r="L43">
        <f t="shared" si="11"/>
        <v>41</v>
      </c>
      <c r="M43" s="8" t="e">
        <f ca="1"/>
        <v>#NAME?</v>
      </c>
      <c r="W43" s="10" t="e">
        <f t="array" aca="1" ref="W43" ca="1">SUM(ABS(TRANSPOSE($D43:$F43)-P$3:P$5)^$P$9)</f>
        <v>#DIV/0!</v>
      </c>
      <c r="X43" s="10" t="e">
        <f t="array" aca="1" ref="X43" ca="1">SUM(ABS(TRANSPOSE($D43:$F43)-Q$3:Q$5)^$P$9)</f>
        <v>#DIV/0!</v>
      </c>
      <c r="Y43" s="10" t="e">
        <f t="array" aca="1" ref="Y43" ca="1">SUM(ABS(TRANSPOSE($D43:$F43)-R$3:R$5)^$P$9)</f>
        <v>#DIV/0!</v>
      </c>
      <c r="Z43" s="10" t="e">
        <f t="array" aca="1" ref="Z43" ca="1">SUM(ABS(TRANSPOSE($D43:$F43)-S$3:S$5)^$P$9)</f>
        <v>#DIV/0!</v>
      </c>
      <c r="AA43" s="10" t="e">
        <f t="array" aca="1" ref="AA43" ca="1">SUM(ABS(TRANSPOSE($D43:$F43)-T$3:T$5)^$P$9)</f>
        <v>#DIV/0!</v>
      </c>
      <c r="AB43" s="7" t="e">
        <f t="array" aca="1" ref="AB43" ca="1">SUM(ABS(TRANSPOSE($D43:$F43)-U$3:U$5)^$P$9)</f>
        <v>#DIV/0!</v>
      </c>
      <c r="AC43" s="7" t="e">
        <f t="shared" ca="1" si="10"/>
        <v>#DIV/0!</v>
      </c>
    </row>
    <row r="44" spans="1:29">
      <c r="A44" s="1" t="s">
        <v>126</v>
      </c>
      <c r="B44" s="1"/>
      <c r="C44" s="1" t="s">
        <v>51</v>
      </c>
      <c r="D44" s="2">
        <v>169</v>
      </c>
      <c r="E44" s="2">
        <v>117</v>
      </c>
      <c r="F44" s="5">
        <f t="shared" si="3"/>
        <v>40.964952207555754</v>
      </c>
      <c r="G44" s="4">
        <f t="shared" si="4"/>
        <v>66.535433070866134</v>
      </c>
      <c r="H44">
        <f t="shared" si="5"/>
        <v>5</v>
      </c>
      <c r="I44">
        <f t="shared" si="6"/>
        <v>6.5</v>
      </c>
      <c r="J44" t="str">
        <f t="shared" si="7"/>
        <v>5' 6.5"</v>
      </c>
      <c r="K44">
        <f t="shared" si="8"/>
        <v>258</v>
      </c>
      <c r="L44">
        <f t="shared" si="11"/>
        <v>42</v>
      </c>
      <c r="M44" s="9" t="e">
        <f ca="1"/>
        <v>#NAME?</v>
      </c>
      <c r="W44" s="16" t="e">
        <f t="array" aca="1" ref="W44" ca="1">SUM(ABS(TRANSPOSE($D44:$F44)-P$3:P$5)^$P$9)</f>
        <v>#DIV/0!</v>
      </c>
      <c r="X44" s="16" t="e">
        <f t="array" aca="1" ref="X44" ca="1">SUM(ABS(TRANSPOSE($D44:$F44)-Q$3:Q$5)^$P$9)</f>
        <v>#DIV/0!</v>
      </c>
      <c r="Y44" s="16" t="e">
        <f t="array" aca="1" ref="Y44" ca="1">SUM(ABS(TRANSPOSE($D44:$F44)-R$3:R$5)^$P$9)</f>
        <v>#DIV/0!</v>
      </c>
      <c r="Z44" s="16" t="e">
        <f t="array" aca="1" ref="Z44" ca="1">SUM(ABS(TRANSPOSE($D44:$F44)-S$3:S$5)^$P$9)</f>
        <v>#DIV/0!</v>
      </c>
      <c r="AA44" s="16" t="e">
        <f t="array" aca="1" ref="AA44" ca="1">SUM(ABS(TRANSPOSE($D44:$F44)-T$3:T$5)^$P$9)</f>
        <v>#DIV/0!</v>
      </c>
      <c r="AB44" s="6" t="e">
        <f t="array" aca="1" ref="AB44" ca="1">SUM(ABS(TRANSPOSE($D44:$F44)-U$3:U$5)^$P$9)</f>
        <v>#DIV/0!</v>
      </c>
      <c r="AC44" s="6" t="e">
        <f t="shared" ca="1" si="10"/>
        <v>#DIV/0!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E5FC-5096-4B3F-A120-C0631CA4448F}">
  <sheetPr codeName="Sheet7"/>
  <dimension ref="A2:M44"/>
  <sheetViews>
    <sheetView zoomScale="130" zoomScaleNormal="130" workbookViewId="0">
      <selection sqref="A1:E1048576"/>
    </sheetView>
  </sheetViews>
  <sheetFormatPr defaultRowHeight="14.5"/>
  <cols>
    <col min="1" max="3" width="21.08984375" customWidth="1"/>
    <col min="6" max="6" width="11.26953125" bestFit="1" customWidth="1"/>
    <col min="7" max="7" width="9" style="4"/>
  </cols>
  <sheetData>
    <row r="2" spans="1:13">
      <c r="A2" t="s">
        <v>3</v>
      </c>
      <c r="B2" t="s">
        <v>11</v>
      </c>
      <c r="C2" t="s">
        <v>12</v>
      </c>
      <c r="D2" t="s">
        <v>5</v>
      </c>
      <c r="E2" t="s">
        <v>4</v>
      </c>
      <c r="F2" t="s">
        <v>26</v>
      </c>
      <c r="G2" s="4" t="s">
        <v>6</v>
      </c>
      <c r="H2" t="s">
        <v>7</v>
      </c>
      <c r="I2" t="s">
        <v>8</v>
      </c>
      <c r="J2" t="s">
        <v>9</v>
      </c>
      <c r="K2" t="s">
        <v>10</v>
      </c>
      <c r="M2" s="15" t="s">
        <v>52</v>
      </c>
    </row>
    <row r="3" spans="1:13">
      <c r="A3" s="1" t="s">
        <v>95</v>
      </c>
      <c r="B3" s="1"/>
      <c r="C3" s="1" t="s">
        <v>25</v>
      </c>
      <c r="D3" s="2">
        <v>187</v>
      </c>
      <c r="E3" s="2">
        <v>132</v>
      </c>
      <c r="F3" s="5">
        <v>37.747719408619062</v>
      </c>
      <c r="G3" s="4">
        <v>73.622047244094489</v>
      </c>
      <c r="H3">
        <v>6</v>
      </c>
      <c r="I3">
        <v>1.6</v>
      </c>
      <c r="J3" t="s">
        <v>69</v>
      </c>
      <c r="K3">
        <v>291</v>
      </c>
      <c r="L3">
        <v>11</v>
      </c>
      <c r="M3" s="7">
        <v>1</v>
      </c>
    </row>
    <row r="4" spans="1:13">
      <c r="A4" s="1" t="s">
        <v>100</v>
      </c>
      <c r="B4" s="1"/>
      <c r="C4" s="1" t="s">
        <v>17</v>
      </c>
      <c r="D4" s="2">
        <v>186</v>
      </c>
      <c r="E4" s="2">
        <v>138</v>
      </c>
      <c r="F4" s="5">
        <v>39.889004509191814</v>
      </c>
      <c r="G4" s="4">
        <v>73.228346456692918</v>
      </c>
      <c r="H4">
        <v>6</v>
      </c>
      <c r="I4">
        <v>1.2</v>
      </c>
      <c r="J4" t="s">
        <v>71</v>
      </c>
      <c r="K4">
        <v>304</v>
      </c>
      <c r="L4">
        <v>16</v>
      </c>
      <c r="M4" s="8">
        <v>1</v>
      </c>
    </row>
    <row r="5" spans="1:13">
      <c r="A5" s="1" t="s">
        <v>102</v>
      </c>
      <c r="B5" s="1"/>
      <c r="C5" s="1" t="s">
        <v>32</v>
      </c>
      <c r="D5" s="2">
        <v>185</v>
      </c>
      <c r="E5" s="2">
        <v>140</v>
      </c>
      <c r="F5" s="5">
        <v>40.905770635500367</v>
      </c>
      <c r="G5" s="4">
        <v>72.834645669291348</v>
      </c>
      <c r="H5">
        <v>6</v>
      </c>
      <c r="I5">
        <v>0.8</v>
      </c>
      <c r="J5" t="s">
        <v>72</v>
      </c>
      <c r="K5">
        <v>309</v>
      </c>
      <c r="L5">
        <v>18</v>
      </c>
      <c r="M5" s="8">
        <v>1</v>
      </c>
    </row>
    <row r="6" spans="1:13">
      <c r="A6" s="1" t="s">
        <v>110</v>
      </c>
      <c r="B6" s="1"/>
      <c r="C6" s="1" t="s">
        <v>40</v>
      </c>
      <c r="D6" s="2">
        <v>183</v>
      </c>
      <c r="E6" s="2">
        <v>141</v>
      </c>
      <c r="F6" s="5">
        <v>42.103377228343632</v>
      </c>
      <c r="G6" s="4">
        <v>72.047244094488192</v>
      </c>
      <c r="H6">
        <v>6</v>
      </c>
      <c r="I6">
        <v>0</v>
      </c>
      <c r="J6" t="s">
        <v>70</v>
      </c>
      <c r="K6">
        <v>311</v>
      </c>
      <c r="L6">
        <v>26</v>
      </c>
      <c r="M6" s="8">
        <v>1</v>
      </c>
    </row>
    <row r="7" spans="1:13">
      <c r="A7" s="1" t="s">
        <v>111</v>
      </c>
      <c r="B7" s="1"/>
      <c r="C7" s="1" t="s">
        <v>41</v>
      </c>
      <c r="D7" s="2">
        <v>183</v>
      </c>
      <c r="E7" s="2">
        <v>140</v>
      </c>
      <c r="F7" s="5">
        <v>41.804771716085874</v>
      </c>
      <c r="G7" s="4">
        <v>72.047244094488192</v>
      </c>
      <c r="H7">
        <v>6</v>
      </c>
      <c r="I7">
        <v>0</v>
      </c>
      <c r="J7" t="s">
        <v>70</v>
      </c>
      <c r="K7">
        <v>309</v>
      </c>
      <c r="L7">
        <v>27</v>
      </c>
      <c r="M7" s="8">
        <v>1</v>
      </c>
    </row>
    <row r="8" spans="1:13">
      <c r="A8" s="1" t="s">
        <v>114</v>
      </c>
      <c r="B8" s="1"/>
      <c r="C8" s="1" t="s">
        <v>44</v>
      </c>
      <c r="D8" s="2">
        <v>182</v>
      </c>
      <c r="E8" s="2">
        <v>130</v>
      </c>
      <c r="F8" s="5">
        <v>39.246467817896388</v>
      </c>
      <c r="G8" s="4">
        <v>71.653543307086608</v>
      </c>
      <c r="H8">
        <v>5</v>
      </c>
      <c r="I8">
        <v>11.7</v>
      </c>
      <c r="J8" t="s">
        <v>74</v>
      </c>
      <c r="K8">
        <v>287</v>
      </c>
      <c r="L8">
        <v>30</v>
      </c>
      <c r="M8" s="8">
        <v>1</v>
      </c>
    </row>
    <row r="9" spans="1:13">
      <c r="A9" s="1" t="s">
        <v>122</v>
      </c>
      <c r="B9" s="1"/>
      <c r="C9" s="1" t="s">
        <v>18</v>
      </c>
      <c r="D9" s="2">
        <v>176</v>
      </c>
      <c r="E9" s="2">
        <v>134</v>
      </c>
      <c r="F9" s="5">
        <v>43.259297520661157</v>
      </c>
      <c r="G9" s="4">
        <v>69.29133858267717</v>
      </c>
      <c r="H9">
        <v>5</v>
      </c>
      <c r="I9">
        <v>9.3000000000000007</v>
      </c>
      <c r="J9" t="s">
        <v>80</v>
      </c>
      <c r="K9">
        <v>295</v>
      </c>
      <c r="L9">
        <v>38</v>
      </c>
      <c r="M9" s="8">
        <v>1</v>
      </c>
    </row>
    <row r="10" spans="1:13">
      <c r="A10" s="1" t="s">
        <v>124</v>
      </c>
      <c r="B10" s="1"/>
      <c r="C10" s="1" t="s">
        <v>49</v>
      </c>
      <c r="D10" s="2">
        <v>175</v>
      </c>
      <c r="E10" s="2">
        <v>134</v>
      </c>
      <c r="F10" s="5">
        <v>43.755102040816325</v>
      </c>
      <c r="G10" s="4">
        <v>68.897637795275585</v>
      </c>
      <c r="H10">
        <v>5</v>
      </c>
      <c r="I10">
        <v>8.9</v>
      </c>
      <c r="J10" t="s">
        <v>81</v>
      </c>
      <c r="K10">
        <v>295</v>
      </c>
      <c r="L10">
        <v>40</v>
      </c>
      <c r="M10" s="8">
        <v>1</v>
      </c>
    </row>
    <row r="11" spans="1:13">
      <c r="A11" s="1" t="s">
        <v>125</v>
      </c>
      <c r="B11" s="1"/>
      <c r="C11" s="1" t="s">
        <v>50</v>
      </c>
      <c r="D11" s="2">
        <v>172</v>
      </c>
      <c r="E11" s="2">
        <v>118</v>
      </c>
      <c r="F11" s="5">
        <v>39.886425094645752</v>
      </c>
      <c r="G11" s="4">
        <v>67.716535433070874</v>
      </c>
      <c r="H11">
        <v>5</v>
      </c>
      <c r="I11">
        <v>7.7</v>
      </c>
      <c r="J11" t="s">
        <v>82</v>
      </c>
      <c r="K11">
        <v>260</v>
      </c>
      <c r="L11">
        <v>41</v>
      </c>
      <c r="M11" s="8">
        <v>1</v>
      </c>
    </row>
    <row r="12" spans="1:13">
      <c r="A12" s="1" t="s">
        <v>126</v>
      </c>
      <c r="B12" s="1"/>
      <c r="C12" s="1" t="s">
        <v>51</v>
      </c>
      <c r="D12" s="2">
        <v>169</v>
      </c>
      <c r="E12" s="2">
        <v>117</v>
      </c>
      <c r="F12" s="5">
        <v>40.964952207555754</v>
      </c>
      <c r="G12" s="4">
        <v>66.535433070866134</v>
      </c>
      <c r="H12">
        <v>5</v>
      </c>
      <c r="I12">
        <v>6.5</v>
      </c>
      <c r="J12" t="s">
        <v>83</v>
      </c>
      <c r="K12">
        <v>258</v>
      </c>
      <c r="L12">
        <v>42</v>
      </c>
      <c r="M12" s="8">
        <v>1</v>
      </c>
    </row>
    <row r="13" spans="1:13">
      <c r="A13" s="1" t="s">
        <v>85</v>
      </c>
      <c r="B13" s="1"/>
      <c r="C13" s="1" t="s">
        <v>13</v>
      </c>
      <c r="D13" s="2">
        <v>194</v>
      </c>
      <c r="E13" s="2">
        <v>194</v>
      </c>
      <c r="F13" s="5">
        <v>51.546391752577321</v>
      </c>
      <c r="G13" s="4">
        <v>76.377952755905511</v>
      </c>
      <c r="H13">
        <v>6</v>
      </c>
      <c r="I13">
        <v>4.4000000000000004</v>
      </c>
      <c r="J13" t="s">
        <v>63</v>
      </c>
      <c r="K13">
        <v>428</v>
      </c>
      <c r="L13">
        <v>1</v>
      </c>
      <c r="M13" s="8">
        <v>2</v>
      </c>
    </row>
    <row r="14" spans="1:13">
      <c r="A14" s="1" t="s">
        <v>86</v>
      </c>
      <c r="B14" s="1">
        <v>5</v>
      </c>
      <c r="C14" s="1" t="s">
        <v>14</v>
      </c>
      <c r="D14" s="2">
        <v>192</v>
      </c>
      <c r="E14" s="2">
        <v>184</v>
      </c>
      <c r="F14" s="5">
        <v>49.913194444444443</v>
      </c>
      <c r="G14" s="4">
        <v>75.59055118110237</v>
      </c>
      <c r="H14">
        <v>6</v>
      </c>
      <c r="I14">
        <v>3.6</v>
      </c>
      <c r="J14" t="s">
        <v>64</v>
      </c>
      <c r="K14">
        <v>406</v>
      </c>
      <c r="L14">
        <v>2</v>
      </c>
      <c r="M14" s="8">
        <v>3</v>
      </c>
    </row>
    <row r="15" spans="1:13">
      <c r="A15" s="1" t="s">
        <v>87</v>
      </c>
      <c r="B15" s="1">
        <v>1</v>
      </c>
      <c r="C15" s="1" t="s">
        <v>15</v>
      </c>
      <c r="D15" s="2">
        <v>191</v>
      </c>
      <c r="E15" s="2">
        <v>182</v>
      </c>
      <c r="F15" s="5">
        <v>49.888983306378663</v>
      </c>
      <c r="G15" s="4">
        <v>75.196850393700785</v>
      </c>
      <c r="H15">
        <v>6</v>
      </c>
      <c r="I15">
        <v>3.2</v>
      </c>
      <c r="J15" t="s">
        <v>65</v>
      </c>
      <c r="K15">
        <v>401</v>
      </c>
      <c r="L15">
        <v>3</v>
      </c>
      <c r="M15" s="8">
        <v>3</v>
      </c>
    </row>
    <row r="16" spans="1:13">
      <c r="A16" s="1" t="s">
        <v>88</v>
      </c>
      <c r="B16" s="1"/>
      <c r="C16" s="1" t="s">
        <v>16</v>
      </c>
      <c r="D16" s="2">
        <v>191</v>
      </c>
      <c r="E16" s="2">
        <v>182</v>
      </c>
      <c r="F16" s="5">
        <v>49.888983306378663</v>
      </c>
      <c r="G16" s="4">
        <v>75.196850393700785</v>
      </c>
      <c r="H16">
        <v>6</v>
      </c>
      <c r="I16">
        <v>3.2</v>
      </c>
      <c r="J16" t="s">
        <v>65</v>
      </c>
      <c r="K16">
        <v>401</v>
      </c>
      <c r="L16" s="14">
        <v>4</v>
      </c>
      <c r="M16" s="8">
        <v>3</v>
      </c>
    </row>
    <row r="17" spans="1:13">
      <c r="A17" s="1" t="s">
        <v>91</v>
      </c>
      <c r="B17" s="1"/>
      <c r="C17" s="1" t="s">
        <v>19</v>
      </c>
      <c r="D17" s="2">
        <v>190</v>
      </c>
      <c r="E17" s="2">
        <v>183</v>
      </c>
      <c r="F17" s="5">
        <v>50.692520775623272</v>
      </c>
      <c r="G17" s="4">
        <v>74.803149606299215</v>
      </c>
      <c r="H17">
        <v>6</v>
      </c>
      <c r="I17">
        <v>2.8</v>
      </c>
      <c r="J17" t="s">
        <v>66</v>
      </c>
      <c r="K17">
        <v>403</v>
      </c>
      <c r="L17">
        <v>7</v>
      </c>
      <c r="M17" s="8">
        <v>3</v>
      </c>
    </row>
    <row r="18" spans="1:13">
      <c r="A18" s="1" t="s">
        <v>113</v>
      </c>
      <c r="B18" s="1"/>
      <c r="C18" s="1" t="s">
        <v>43</v>
      </c>
      <c r="D18" s="2">
        <v>181</v>
      </c>
      <c r="E18" s="2">
        <v>189</v>
      </c>
      <c r="F18" s="5">
        <v>57.690546686609082</v>
      </c>
      <c r="G18" s="4">
        <v>71.259842519685037</v>
      </c>
      <c r="H18">
        <v>5</v>
      </c>
      <c r="I18">
        <v>11.3</v>
      </c>
      <c r="J18" t="s">
        <v>75</v>
      </c>
      <c r="K18">
        <v>417</v>
      </c>
      <c r="L18">
        <v>29</v>
      </c>
      <c r="M18" s="8">
        <v>3</v>
      </c>
    </row>
    <row r="19" spans="1:13">
      <c r="A19" s="1" t="s">
        <v>92</v>
      </c>
      <c r="B19" s="1">
        <v>1</v>
      </c>
      <c r="C19" s="1" t="s">
        <v>24</v>
      </c>
      <c r="D19" s="2">
        <v>189</v>
      </c>
      <c r="E19" s="2">
        <v>172</v>
      </c>
      <c r="F19" s="5">
        <v>48.150947621847095</v>
      </c>
      <c r="G19" s="4">
        <v>74.409448818897644</v>
      </c>
      <c r="H19">
        <v>6</v>
      </c>
      <c r="I19">
        <v>2.4</v>
      </c>
      <c r="J19" t="s">
        <v>67</v>
      </c>
      <c r="K19">
        <v>379</v>
      </c>
      <c r="L19">
        <v>8</v>
      </c>
      <c r="M19" s="8">
        <v>4</v>
      </c>
    </row>
    <row r="20" spans="1:13">
      <c r="A20" s="1" t="s">
        <v>94</v>
      </c>
      <c r="B20" s="1"/>
      <c r="C20" s="1" t="s">
        <v>21</v>
      </c>
      <c r="D20" s="2">
        <v>188</v>
      </c>
      <c r="E20" s="2">
        <v>165</v>
      </c>
      <c r="F20" s="5">
        <v>46.684019918515169</v>
      </c>
      <c r="G20" s="4">
        <v>74.015748031496059</v>
      </c>
      <c r="H20">
        <v>6</v>
      </c>
      <c r="I20">
        <v>2</v>
      </c>
      <c r="J20" t="s">
        <v>68</v>
      </c>
      <c r="K20">
        <v>364</v>
      </c>
      <c r="L20">
        <v>10</v>
      </c>
      <c r="M20" s="8">
        <v>4</v>
      </c>
    </row>
    <row r="21" spans="1:13">
      <c r="A21" s="1" t="s">
        <v>96</v>
      </c>
      <c r="B21" s="1"/>
      <c r="C21" s="1" t="s">
        <v>27</v>
      </c>
      <c r="D21" s="2">
        <v>187</v>
      </c>
      <c r="E21" s="2">
        <v>175</v>
      </c>
      <c r="F21" s="5">
        <v>50.044324973548001</v>
      </c>
      <c r="G21" s="4">
        <v>73.622047244094489</v>
      </c>
      <c r="H21">
        <v>6</v>
      </c>
      <c r="I21">
        <v>1.6</v>
      </c>
      <c r="J21" t="s">
        <v>69</v>
      </c>
      <c r="K21">
        <v>386</v>
      </c>
      <c r="L21">
        <v>12</v>
      </c>
      <c r="M21" s="8">
        <v>4</v>
      </c>
    </row>
    <row r="22" spans="1:13">
      <c r="A22" s="1" t="s">
        <v>101</v>
      </c>
      <c r="B22" s="1"/>
      <c r="C22" s="1" t="s">
        <v>31</v>
      </c>
      <c r="D22" s="2">
        <v>185</v>
      </c>
      <c r="E22" s="2">
        <v>164</v>
      </c>
      <c r="F22" s="5">
        <v>47.918188458728999</v>
      </c>
      <c r="G22" s="4">
        <v>72.834645669291348</v>
      </c>
      <c r="H22">
        <v>6</v>
      </c>
      <c r="I22">
        <v>0.8</v>
      </c>
      <c r="J22" t="s">
        <v>72</v>
      </c>
      <c r="K22">
        <v>362</v>
      </c>
      <c r="L22">
        <v>17</v>
      </c>
      <c r="M22" s="8">
        <v>4</v>
      </c>
    </row>
    <row r="23" spans="1:13">
      <c r="A23" s="1" t="s">
        <v>103</v>
      </c>
      <c r="B23" s="1"/>
      <c r="C23" s="1" t="s">
        <v>33</v>
      </c>
      <c r="D23" s="2">
        <v>185</v>
      </c>
      <c r="E23" s="2">
        <v>168</v>
      </c>
      <c r="F23" s="5">
        <v>49.086924762600439</v>
      </c>
      <c r="G23" s="4">
        <v>72.834645669291348</v>
      </c>
      <c r="H23">
        <v>6</v>
      </c>
      <c r="I23">
        <v>0.8</v>
      </c>
      <c r="J23" t="s">
        <v>72</v>
      </c>
      <c r="K23">
        <v>370</v>
      </c>
      <c r="L23">
        <v>19</v>
      </c>
      <c r="M23" s="8">
        <v>4</v>
      </c>
    </row>
    <row r="24" spans="1:13">
      <c r="A24" s="1" t="s">
        <v>104</v>
      </c>
      <c r="B24" s="1"/>
      <c r="C24" s="1" t="s">
        <v>34</v>
      </c>
      <c r="D24" s="2">
        <v>185</v>
      </c>
      <c r="E24" s="2">
        <v>168</v>
      </c>
      <c r="F24" s="5">
        <v>49.086924762600439</v>
      </c>
      <c r="G24" s="4">
        <v>72.834645669291348</v>
      </c>
      <c r="H24">
        <v>6</v>
      </c>
      <c r="I24">
        <v>0.8</v>
      </c>
      <c r="J24" t="s">
        <v>72</v>
      </c>
      <c r="K24">
        <v>370</v>
      </c>
      <c r="L24">
        <v>20</v>
      </c>
      <c r="M24" s="8">
        <v>4</v>
      </c>
    </row>
    <row r="25" spans="1:13">
      <c r="A25" s="1" t="s">
        <v>105</v>
      </c>
      <c r="B25" s="1"/>
      <c r="C25" s="1" t="s">
        <v>35</v>
      </c>
      <c r="D25" s="2">
        <v>185</v>
      </c>
      <c r="E25" s="2">
        <v>168</v>
      </c>
      <c r="F25" s="5">
        <v>49.086924762600439</v>
      </c>
      <c r="G25" s="4">
        <v>72.834645669291348</v>
      </c>
      <c r="H25">
        <v>6</v>
      </c>
      <c r="I25">
        <v>0.8</v>
      </c>
      <c r="J25" t="s">
        <v>72</v>
      </c>
      <c r="K25">
        <v>370</v>
      </c>
      <c r="L25">
        <v>21</v>
      </c>
      <c r="M25" s="8">
        <v>4</v>
      </c>
    </row>
    <row r="26" spans="1:13">
      <c r="A26" s="1" t="s">
        <v>106</v>
      </c>
      <c r="B26" s="1"/>
      <c r="C26" s="1" t="s">
        <v>36</v>
      </c>
      <c r="D26" s="2">
        <v>184</v>
      </c>
      <c r="E26" s="2">
        <v>167</v>
      </c>
      <c r="F26" s="5">
        <v>49.326559546313803</v>
      </c>
      <c r="G26" s="4">
        <v>72.440944881889763</v>
      </c>
      <c r="H26">
        <v>6</v>
      </c>
      <c r="I26">
        <v>0.4</v>
      </c>
      <c r="J26" t="s">
        <v>73</v>
      </c>
      <c r="K26">
        <v>368</v>
      </c>
      <c r="L26">
        <v>22</v>
      </c>
      <c r="M26" s="8">
        <v>4</v>
      </c>
    </row>
    <row r="27" spans="1:13">
      <c r="A27" s="1" t="s">
        <v>107</v>
      </c>
      <c r="B27" s="1"/>
      <c r="C27" s="1" t="s">
        <v>37</v>
      </c>
      <c r="D27" s="2">
        <v>184</v>
      </c>
      <c r="E27" s="2">
        <v>174</v>
      </c>
      <c r="F27" s="5">
        <v>51.394139886578444</v>
      </c>
      <c r="G27" s="4">
        <v>72.440944881889763</v>
      </c>
      <c r="H27">
        <v>6</v>
      </c>
      <c r="I27">
        <v>0.4</v>
      </c>
      <c r="J27" t="s">
        <v>73</v>
      </c>
      <c r="K27">
        <v>384</v>
      </c>
      <c r="L27">
        <v>23</v>
      </c>
      <c r="M27" s="8">
        <v>4</v>
      </c>
    </row>
    <row r="28" spans="1:13">
      <c r="A28" s="1" t="s">
        <v>109</v>
      </c>
      <c r="B28" s="1">
        <v>1</v>
      </c>
      <c r="C28" s="1" t="s">
        <v>39</v>
      </c>
      <c r="D28" s="2">
        <v>183</v>
      </c>
      <c r="E28" s="2">
        <v>167</v>
      </c>
      <c r="F28" s="5">
        <v>49.867120547045296</v>
      </c>
      <c r="G28" s="4">
        <v>72.047244094488192</v>
      </c>
      <c r="H28">
        <v>6</v>
      </c>
      <c r="I28">
        <v>0</v>
      </c>
      <c r="J28" t="s">
        <v>70</v>
      </c>
      <c r="K28">
        <v>368</v>
      </c>
      <c r="L28">
        <v>25</v>
      </c>
      <c r="M28" s="8">
        <v>4</v>
      </c>
    </row>
    <row r="29" spans="1:13">
      <c r="A29" s="1" t="s">
        <v>112</v>
      </c>
      <c r="B29" s="1">
        <v>1</v>
      </c>
      <c r="C29" s="1" t="s">
        <v>42</v>
      </c>
      <c r="D29" s="2">
        <v>182</v>
      </c>
      <c r="E29" s="2">
        <v>162</v>
      </c>
      <c r="F29" s="5">
        <v>48.907136819224732</v>
      </c>
      <c r="G29" s="4">
        <v>71.653543307086608</v>
      </c>
      <c r="H29">
        <v>5</v>
      </c>
      <c r="I29">
        <v>11.7</v>
      </c>
      <c r="J29" t="s">
        <v>74</v>
      </c>
      <c r="K29">
        <v>357</v>
      </c>
      <c r="L29">
        <v>28</v>
      </c>
      <c r="M29" s="8">
        <v>4</v>
      </c>
    </row>
    <row r="30" spans="1:13">
      <c r="A30" s="1" t="s">
        <v>116</v>
      </c>
      <c r="B30" s="1">
        <v>2</v>
      </c>
      <c r="C30" s="1" t="s">
        <v>31</v>
      </c>
      <c r="D30" s="2">
        <v>180</v>
      </c>
      <c r="E30" s="2">
        <v>174</v>
      </c>
      <c r="F30" s="5">
        <v>53.703703703703702</v>
      </c>
      <c r="G30" s="4">
        <v>70.866141732283467</v>
      </c>
      <c r="H30">
        <v>5</v>
      </c>
      <c r="I30">
        <v>10.9</v>
      </c>
      <c r="J30" t="s">
        <v>76</v>
      </c>
      <c r="K30">
        <v>384</v>
      </c>
      <c r="L30">
        <v>32</v>
      </c>
      <c r="M30" s="8">
        <v>4</v>
      </c>
    </row>
    <row r="31" spans="1:13">
      <c r="A31" s="1" t="s">
        <v>119</v>
      </c>
      <c r="B31" s="1"/>
      <c r="C31" s="1" t="s">
        <v>20</v>
      </c>
      <c r="D31" s="2">
        <v>178</v>
      </c>
      <c r="E31" s="2">
        <v>176</v>
      </c>
      <c r="F31" s="5">
        <v>55.548541850776424</v>
      </c>
      <c r="G31" s="4">
        <v>70.078740157480311</v>
      </c>
      <c r="H31">
        <v>5</v>
      </c>
      <c r="I31">
        <v>10.1</v>
      </c>
      <c r="J31" t="s">
        <v>78</v>
      </c>
      <c r="K31">
        <v>388</v>
      </c>
      <c r="L31">
        <v>35</v>
      </c>
      <c r="M31" s="8">
        <v>4</v>
      </c>
    </row>
    <row r="32" spans="1:13">
      <c r="A32" s="1" t="s">
        <v>123</v>
      </c>
      <c r="B32" s="1">
        <v>2</v>
      </c>
      <c r="C32" s="1" t="s">
        <v>39</v>
      </c>
      <c r="D32" s="2">
        <v>175</v>
      </c>
      <c r="E32" s="2">
        <v>163</v>
      </c>
      <c r="F32" s="5">
        <v>53.224489795918366</v>
      </c>
      <c r="G32" s="4">
        <v>68.897637795275585</v>
      </c>
      <c r="H32">
        <v>5</v>
      </c>
      <c r="I32">
        <v>8.9</v>
      </c>
      <c r="J32" t="s">
        <v>81</v>
      </c>
      <c r="K32">
        <v>359</v>
      </c>
      <c r="L32">
        <v>39</v>
      </c>
      <c r="M32" s="8">
        <v>4</v>
      </c>
    </row>
    <row r="33" spans="1:13">
      <c r="A33" s="1" t="s">
        <v>89</v>
      </c>
      <c r="B33" s="1"/>
      <c r="C33" s="1" t="s">
        <v>22</v>
      </c>
      <c r="D33" s="2">
        <v>190</v>
      </c>
      <c r="E33" s="2">
        <v>206</v>
      </c>
      <c r="F33" s="5">
        <v>57.063711911357338</v>
      </c>
      <c r="G33" s="4">
        <v>74.803149606299215</v>
      </c>
      <c r="H33">
        <v>6</v>
      </c>
      <c r="I33">
        <v>2.8</v>
      </c>
      <c r="J33" t="s">
        <v>66</v>
      </c>
      <c r="K33">
        <v>454</v>
      </c>
      <c r="L33">
        <v>5</v>
      </c>
      <c r="M33" s="8">
        <v>5</v>
      </c>
    </row>
    <row r="34" spans="1:13">
      <c r="A34" s="1" t="s">
        <v>108</v>
      </c>
      <c r="B34" s="1"/>
      <c r="C34" s="1" t="s">
        <v>38</v>
      </c>
      <c r="D34" s="2">
        <v>184</v>
      </c>
      <c r="E34" s="2">
        <v>200</v>
      </c>
      <c r="F34" s="5">
        <v>59.073724007561438</v>
      </c>
      <c r="G34" s="4">
        <v>72.440944881889763</v>
      </c>
      <c r="H34">
        <v>6</v>
      </c>
      <c r="I34">
        <v>0.4</v>
      </c>
      <c r="J34" t="s">
        <v>73</v>
      </c>
      <c r="K34">
        <v>441</v>
      </c>
      <c r="L34">
        <v>24</v>
      </c>
      <c r="M34" s="8">
        <v>5</v>
      </c>
    </row>
    <row r="35" spans="1:13">
      <c r="A35" s="1" t="s">
        <v>90</v>
      </c>
      <c r="B35" s="1"/>
      <c r="C35" s="1" t="s">
        <v>23</v>
      </c>
      <c r="D35" s="2">
        <v>190</v>
      </c>
      <c r="E35" s="2">
        <v>158</v>
      </c>
      <c r="F35" s="5">
        <v>43.767313019390578</v>
      </c>
      <c r="G35" s="4">
        <v>74.803149606299215</v>
      </c>
      <c r="H35">
        <v>6</v>
      </c>
      <c r="I35">
        <v>2.8</v>
      </c>
      <c r="J35" t="s">
        <v>66</v>
      </c>
      <c r="K35">
        <v>348</v>
      </c>
      <c r="L35">
        <v>6</v>
      </c>
      <c r="M35" s="8">
        <v>6</v>
      </c>
    </row>
    <row r="36" spans="1:13">
      <c r="A36" s="1" t="s">
        <v>93</v>
      </c>
      <c r="B36" s="1"/>
      <c r="C36" s="1" t="s">
        <v>25</v>
      </c>
      <c r="D36" s="2">
        <v>188</v>
      </c>
      <c r="E36" s="2">
        <v>154</v>
      </c>
      <c r="F36" s="5">
        <v>43.571751923947488</v>
      </c>
      <c r="G36" s="4">
        <v>74.015748031496059</v>
      </c>
      <c r="H36">
        <v>6</v>
      </c>
      <c r="I36">
        <v>2</v>
      </c>
      <c r="J36" t="s">
        <v>68</v>
      </c>
      <c r="K36">
        <v>340</v>
      </c>
      <c r="L36">
        <v>9</v>
      </c>
      <c r="M36" s="8">
        <v>6</v>
      </c>
    </row>
    <row r="37" spans="1:13">
      <c r="A37" s="1" t="s">
        <v>97</v>
      </c>
      <c r="B37" s="1"/>
      <c r="C37" s="1" t="s">
        <v>28</v>
      </c>
      <c r="D37" s="2">
        <v>187</v>
      </c>
      <c r="E37" s="2">
        <v>155</v>
      </c>
      <c r="F37" s="5">
        <v>44.324973547999662</v>
      </c>
      <c r="G37" s="4">
        <v>73.622047244094489</v>
      </c>
      <c r="H37">
        <v>6</v>
      </c>
      <c r="I37">
        <v>1.6</v>
      </c>
      <c r="J37" t="s">
        <v>69</v>
      </c>
      <c r="K37">
        <v>342</v>
      </c>
      <c r="L37">
        <v>13</v>
      </c>
      <c r="M37" s="8">
        <v>6</v>
      </c>
    </row>
    <row r="38" spans="1:13">
      <c r="A38" s="1" t="s">
        <v>98</v>
      </c>
      <c r="B38" s="1"/>
      <c r="C38" s="1" t="s">
        <v>29</v>
      </c>
      <c r="D38" s="2">
        <v>187</v>
      </c>
      <c r="E38" s="2">
        <v>145</v>
      </c>
      <c r="F38" s="5">
        <v>41.465297835225485</v>
      </c>
      <c r="G38" s="4">
        <v>73.622047244094489</v>
      </c>
      <c r="H38">
        <v>6</v>
      </c>
      <c r="I38">
        <v>1.6</v>
      </c>
      <c r="J38" t="s">
        <v>69</v>
      </c>
      <c r="K38">
        <v>320</v>
      </c>
      <c r="L38">
        <v>14</v>
      </c>
      <c r="M38" s="8">
        <v>6</v>
      </c>
    </row>
    <row r="39" spans="1:13">
      <c r="A39" s="1" t="s">
        <v>99</v>
      </c>
      <c r="B39" s="1"/>
      <c r="C39" s="1" t="s">
        <v>30</v>
      </c>
      <c r="D39" s="2">
        <v>183</v>
      </c>
      <c r="E39" s="2">
        <v>148</v>
      </c>
      <c r="F39" s="5">
        <v>44.193615814147932</v>
      </c>
      <c r="G39" s="4">
        <v>72.047244094488192</v>
      </c>
      <c r="H39">
        <v>6</v>
      </c>
      <c r="I39">
        <v>0</v>
      </c>
      <c r="J39" t="s">
        <v>70</v>
      </c>
      <c r="K39">
        <v>326</v>
      </c>
      <c r="L39">
        <v>15</v>
      </c>
      <c r="M39" s="8">
        <v>6</v>
      </c>
    </row>
    <row r="40" spans="1:13">
      <c r="A40" s="1" t="s">
        <v>115</v>
      </c>
      <c r="B40" s="1"/>
      <c r="C40" s="1" t="s">
        <v>45</v>
      </c>
      <c r="D40" s="2">
        <v>181</v>
      </c>
      <c r="E40" s="2">
        <v>146</v>
      </c>
      <c r="F40" s="5">
        <v>44.565184212936117</v>
      </c>
      <c r="G40" s="4">
        <v>71.259842519685037</v>
      </c>
      <c r="H40">
        <v>5</v>
      </c>
      <c r="I40">
        <v>11.3</v>
      </c>
      <c r="J40" t="s">
        <v>75</v>
      </c>
      <c r="K40">
        <v>322</v>
      </c>
      <c r="L40">
        <v>31</v>
      </c>
      <c r="M40" s="8">
        <v>6</v>
      </c>
    </row>
    <row r="41" spans="1:13">
      <c r="A41" s="1" t="s">
        <v>117</v>
      </c>
      <c r="C41" s="1" t="s">
        <v>42</v>
      </c>
      <c r="D41" s="2">
        <v>180</v>
      </c>
      <c r="E41" s="2">
        <v>148</v>
      </c>
      <c r="F41" s="5">
        <v>45.67901234567902</v>
      </c>
      <c r="G41" s="4">
        <v>70.866141732283467</v>
      </c>
      <c r="H41">
        <v>5</v>
      </c>
      <c r="I41">
        <v>10.9</v>
      </c>
      <c r="J41" t="s">
        <v>76</v>
      </c>
      <c r="K41">
        <v>326</v>
      </c>
      <c r="L41">
        <v>33</v>
      </c>
      <c r="M41" s="8">
        <v>6</v>
      </c>
    </row>
    <row r="42" spans="1:13">
      <c r="A42" s="1" t="s">
        <v>118</v>
      </c>
      <c r="B42" s="1"/>
      <c r="C42" s="1" t="s">
        <v>46</v>
      </c>
      <c r="D42" s="2">
        <v>179</v>
      </c>
      <c r="E42" s="2">
        <v>152</v>
      </c>
      <c r="F42" s="5">
        <v>47.439218501295215</v>
      </c>
      <c r="G42" s="4">
        <v>70.472440944881896</v>
      </c>
      <c r="H42">
        <v>5</v>
      </c>
      <c r="I42">
        <v>10.5</v>
      </c>
      <c r="J42" t="s">
        <v>77</v>
      </c>
      <c r="K42">
        <v>335</v>
      </c>
      <c r="L42">
        <v>34</v>
      </c>
      <c r="M42" s="8">
        <v>6</v>
      </c>
    </row>
    <row r="43" spans="1:13">
      <c r="A43" s="1" t="s">
        <v>120</v>
      </c>
      <c r="B43" s="1"/>
      <c r="C43" s="1" t="s">
        <v>47</v>
      </c>
      <c r="D43" s="2">
        <v>177</v>
      </c>
      <c r="E43" s="2">
        <v>159</v>
      </c>
      <c r="F43" s="5">
        <v>50.751699703150436</v>
      </c>
      <c r="G43" s="4">
        <v>69.685039370078741</v>
      </c>
      <c r="H43">
        <v>5</v>
      </c>
      <c r="I43">
        <v>9.6999999999999993</v>
      </c>
      <c r="J43" t="s">
        <v>79</v>
      </c>
      <c r="K43">
        <v>351</v>
      </c>
      <c r="L43">
        <v>36</v>
      </c>
      <c r="M43" s="8">
        <v>6</v>
      </c>
    </row>
    <row r="44" spans="1:13">
      <c r="A44" s="1" t="s">
        <v>121</v>
      </c>
      <c r="B44" s="1"/>
      <c r="C44" s="1" t="s">
        <v>48</v>
      </c>
      <c r="D44" s="2">
        <v>176</v>
      </c>
      <c r="E44" s="2">
        <v>147</v>
      </c>
      <c r="F44" s="5">
        <v>47.456095041322314</v>
      </c>
      <c r="G44" s="4">
        <v>69.29133858267717</v>
      </c>
      <c r="H44">
        <v>5</v>
      </c>
      <c r="I44">
        <v>9.3000000000000007</v>
      </c>
      <c r="J44" t="s">
        <v>80</v>
      </c>
      <c r="K44">
        <v>324</v>
      </c>
      <c r="L44">
        <v>37</v>
      </c>
      <c r="M44" s="9">
        <v>6</v>
      </c>
    </row>
  </sheetData>
  <sortState xmlns:xlrd2="http://schemas.microsoft.com/office/spreadsheetml/2017/richdata2" ref="A3:M44">
    <sortCondition ref="M3:M44"/>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C1AF-4C19-4A9E-AB65-D727E22ED583}">
  <sheetPr codeName="Sheet8"/>
  <dimension ref="A1"/>
  <sheetViews>
    <sheetView zoomScale="85" zoomScaleNormal="85" workbookViewId="0">
      <selection sqref="A1:E1048576"/>
    </sheetView>
  </sheetViews>
  <sheetFormatPr defaultRowHeight="14.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8580-91F7-4D0E-9E3A-80F41966CC19}">
  <sheetPr codeName="Sheet9"/>
  <dimension ref="A1:B39"/>
  <sheetViews>
    <sheetView topLeftCell="A16" workbookViewId="0">
      <selection activeCell="A39" sqref="A39"/>
    </sheetView>
  </sheetViews>
  <sheetFormatPr defaultRowHeight="14.5"/>
  <cols>
    <col min="1" max="1" width="25.90625" bestFit="1" customWidth="1"/>
    <col min="2" max="2" width="40.6328125" customWidth="1"/>
    <col min="3" max="3" width="2.6328125" customWidth="1"/>
    <col min="4" max="4" width="20.6328125" customWidth="1"/>
    <col min="5" max="5" width="40.6328125" customWidth="1"/>
  </cols>
  <sheetData>
    <row r="1" spans="1:2">
      <c r="A1" t="s">
        <v>0</v>
      </c>
      <c r="B1" t="str" cm="1">
        <f t="array" aca="1" ref="B1" ca="1">CELL("filename")</f>
        <v>https://conning-my.sharepoint.com/personal/marypat_campbell_conning_com/Documents/Documents/STUMP writing/sumo/[Sumo Makuuchi September 2022 height and weight .xlsx]Documentation Information</v>
      </c>
    </row>
    <row r="2" spans="1:2">
      <c r="B2" s="17"/>
    </row>
    <row r="5" spans="1:2">
      <c r="A5" s="3" t="s">
        <v>1</v>
      </c>
    </row>
    <row r="6" spans="1:2">
      <c r="A6" t="s">
        <v>158</v>
      </c>
      <c r="B6" t="s">
        <v>2</v>
      </c>
    </row>
    <row r="7" spans="1:2">
      <c r="A7" t="s">
        <v>129</v>
      </c>
    </row>
    <row r="9" spans="1:2">
      <c r="A9" t="s">
        <v>130</v>
      </c>
    </row>
    <row r="10" spans="1:2">
      <c r="A10" s="17" t="s">
        <v>127</v>
      </c>
    </row>
    <row r="12" spans="1:2" ht="25">
      <c r="A12" s="18" t="s">
        <v>128</v>
      </c>
    </row>
    <row r="14" spans="1:2" ht="25">
      <c r="A14" s="18"/>
    </row>
    <row r="38" spans="1:1">
      <c r="A38" t="s">
        <v>159</v>
      </c>
    </row>
    <row r="39" spans="1:1">
      <c r="A39" t="s">
        <v>157</v>
      </c>
    </row>
  </sheetData>
  <hyperlinks>
    <hyperlink ref="A10" r:id="rId1" xr:uid="{31C73356-7DC0-4298-8CDD-38AFBFE809D7}"/>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3</vt:i4>
      </vt:variant>
    </vt:vector>
  </HeadingPairs>
  <TitlesOfParts>
    <vt:vector size="9" baseType="lpstr">
      <vt:lpstr>September 2022 Data</vt:lpstr>
      <vt:lpstr>rank lookup</vt:lpstr>
      <vt:lpstr>Jan 2022 Data</vt:lpstr>
      <vt:lpstr>Jan 2022 Graph Prep</vt:lpstr>
      <vt:lpstr>Original Graph Dec 24 2021</vt:lpstr>
      <vt:lpstr>Documentation Information</vt:lpstr>
      <vt:lpstr>Makuuchi Scatterplot Jan 2022</vt:lpstr>
      <vt:lpstr>BMI Histogram</vt:lpstr>
      <vt:lpstr>Makuuchi Sept 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2022-01-05T16:28:32Z</dcterms:created>
  <dcterms:modified xsi:type="dcterms:W3CDTF">2022-09-11T21:15:09Z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{1867E8E5-0BA6-4B5B-99AF-AC2AC410D387}</vt:lpwstr>
  </property>
</Properties>
</file>